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96e1a833becf0fb3aca03768444f46ee70769417/49008056514/827fb65a-749a-4ce8-af24-e7b281836cb1/"/>
    </mc:Choice>
  </mc:AlternateContent>
  <xr:revisionPtr revIDLastSave="0" documentId="13_ncr:1_{0B916B8B-9E90-4272-8E9C-B2C0E812FE7A}" xr6:coauthVersionLast="36" xr6:coauthVersionMax="36" xr10:uidLastSave="{00000000-0000-0000-0000-000000000000}"/>
  <bookViews>
    <workbookView xWindow="0" yWindow="0" windowWidth="28740" windowHeight="11595" xr2:uid="{00000000-000D-0000-FFFF-FFFF00000000}"/>
  </bookViews>
  <sheets>
    <sheet name="Eelarve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2" l="1"/>
  <c r="O26" i="2"/>
  <c r="L26" i="2"/>
  <c r="O63" i="2" l="1"/>
  <c r="P5" i="2" l="1"/>
  <c r="N5" i="2"/>
  <c r="M85" i="2"/>
  <c r="M83" i="2"/>
  <c r="M5" i="2"/>
  <c r="M90" i="2" l="1"/>
  <c r="M89" i="2"/>
  <c r="N90" i="2"/>
  <c r="Q87" i="2"/>
  <c r="P87" i="2"/>
  <c r="O87" i="2"/>
  <c r="N87" i="2"/>
  <c r="M87" i="2"/>
  <c r="P83" i="2" l="1"/>
  <c r="P90" i="2"/>
  <c r="O84" i="2"/>
  <c r="P62" i="2"/>
  <c r="Q62" i="2"/>
  <c r="K62" i="2"/>
  <c r="J62" i="2"/>
  <c r="P51" i="2"/>
  <c r="Q51" i="2"/>
  <c r="K51" i="2"/>
  <c r="J51" i="2"/>
  <c r="O46" i="2"/>
  <c r="O13" i="2"/>
  <c r="L63" i="2" l="1"/>
  <c r="M60" i="2" l="1"/>
  <c r="P60" i="2" s="1"/>
  <c r="L73" i="2"/>
  <c r="L72" i="2"/>
  <c r="L68" i="2"/>
  <c r="L66" i="2"/>
  <c r="L13" i="2" l="1"/>
  <c r="L5" i="2" l="1"/>
  <c r="N83" i="2" l="1"/>
  <c r="Q83" i="2" s="1"/>
  <c r="J5" i="2" l="1"/>
  <c r="K5" i="2"/>
  <c r="Q5" i="2" l="1"/>
  <c r="J82" i="2"/>
  <c r="M82" i="2" s="1"/>
  <c r="P82" i="2" s="1"/>
  <c r="K82" i="2"/>
  <c r="N82" i="2" s="1"/>
  <c r="Q82" i="2" s="1"/>
  <c r="J23" i="2"/>
  <c r="M23" i="2" s="1"/>
  <c r="P23" i="2" s="1"/>
  <c r="K60" i="2"/>
  <c r="N60" i="2" s="1"/>
  <c r="Q60" i="2" s="1"/>
  <c r="J36" i="2" l="1"/>
  <c r="M36" i="2" s="1"/>
  <c r="P36" i="2" s="1"/>
  <c r="K36" i="2"/>
  <c r="N36" i="2" s="1"/>
  <c r="Q36" i="2" s="1"/>
  <c r="J39" i="2"/>
  <c r="M39" i="2" s="1"/>
  <c r="P39" i="2" s="1"/>
  <c r="K39" i="2"/>
  <c r="N39" i="2" s="1"/>
  <c r="Q39" i="2" s="1"/>
  <c r="K24" i="2"/>
  <c r="N24" i="2" s="1"/>
  <c r="Q24" i="2" s="1"/>
  <c r="J24" i="2"/>
  <c r="M24" i="2" s="1"/>
  <c r="P24" i="2" s="1"/>
  <c r="K14" i="2"/>
  <c r="N14" i="2" s="1"/>
  <c r="Q14" i="2" s="1"/>
  <c r="J14" i="2"/>
  <c r="M14" i="2" s="1"/>
  <c r="P14" i="2" s="1"/>
  <c r="K8" i="2"/>
  <c r="N8" i="2" s="1"/>
  <c r="Q8" i="2" s="1"/>
  <c r="J8" i="2"/>
  <c r="M8" i="2" s="1"/>
  <c r="P8" i="2" s="1"/>
  <c r="J81" i="2" l="1"/>
  <c r="M81" i="2" s="1"/>
  <c r="P81" i="2" s="1"/>
  <c r="K81" i="2"/>
  <c r="N81" i="2" s="1"/>
  <c r="Q81" i="2" s="1"/>
  <c r="J84" i="2"/>
  <c r="M84" i="2" s="1"/>
  <c r="P84" i="2" s="1"/>
  <c r="K84" i="2"/>
  <c r="N84" i="2" s="1"/>
  <c r="Q84" i="2" s="1"/>
  <c r="J85" i="2"/>
  <c r="P85" i="2" s="1"/>
  <c r="K85" i="2"/>
  <c r="N85" i="2" s="1"/>
  <c r="Q85" i="2" s="1"/>
  <c r="J86" i="2"/>
  <c r="M86" i="2" s="1"/>
  <c r="P86" i="2" s="1"/>
  <c r="K86" i="2"/>
  <c r="N86" i="2" s="1"/>
  <c r="Q86" i="2" s="1"/>
  <c r="J87" i="2"/>
  <c r="K87" i="2"/>
  <c r="J88" i="2"/>
  <c r="M88" i="2" s="1"/>
  <c r="P88" i="2" s="1"/>
  <c r="K88" i="2"/>
  <c r="N88" i="2" s="1"/>
  <c r="Q88" i="2" s="1"/>
  <c r="J89" i="2"/>
  <c r="P89" i="2" s="1"/>
  <c r="K89" i="2"/>
  <c r="N89" i="2" s="1"/>
  <c r="Q89" i="2" s="1"/>
  <c r="J90" i="2"/>
  <c r="K90" i="2"/>
  <c r="Q90" i="2" s="1"/>
  <c r="J91" i="2"/>
  <c r="M91" i="2" s="1"/>
  <c r="P91" i="2" s="1"/>
  <c r="K91" i="2"/>
  <c r="N91" i="2" s="1"/>
  <c r="Q91" i="2" s="1"/>
  <c r="J92" i="2"/>
  <c r="M92" i="2" s="1"/>
  <c r="P92" i="2" s="1"/>
  <c r="K92" i="2"/>
  <c r="N92" i="2" s="1"/>
  <c r="Q92" i="2" s="1"/>
  <c r="J93" i="2"/>
  <c r="M93" i="2" s="1"/>
  <c r="P93" i="2" s="1"/>
  <c r="K93" i="2"/>
  <c r="N93" i="2" s="1"/>
  <c r="Q93" i="2" s="1"/>
  <c r="J94" i="2"/>
  <c r="M94" i="2" s="1"/>
  <c r="P94" i="2" s="1"/>
  <c r="K94" i="2"/>
  <c r="N94" i="2" s="1"/>
  <c r="Q94" i="2" s="1"/>
  <c r="J95" i="2"/>
  <c r="M95" i="2" s="1"/>
  <c r="P95" i="2" s="1"/>
  <c r="K95" i="2"/>
  <c r="N95" i="2" s="1"/>
  <c r="Q95" i="2" s="1"/>
  <c r="K80" i="2"/>
  <c r="N80" i="2" s="1"/>
  <c r="Q80" i="2" s="1"/>
  <c r="J80" i="2"/>
  <c r="M80" i="2" s="1"/>
  <c r="P80" i="2" s="1"/>
  <c r="J58" i="2"/>
  <c r="M58" i="2" s="1"/>
  <c r="P58" i="2" s="1"/>
  <c r="K58" i="2"/>
  <c r="N58" i="2" s="1"/>
  <c r="Q58" i="2" s="1"/>
  <c r="J59" i="2"/>
  <c r="M59" i="2" s="1"/>
  <c r="P59" i="2" s="1"/>
  <c r="K59" i="2"/>
  <c r="N59" i="2" s="1"/>
  <c r="Q59" i="2" s="1"/>
  <c r="J61" i="2"/>
  <c r="M61" i="2" s="1"/>
  <c r="P61" i="2" s="1"/>
  <c r="K61" i="2"/>
  <c r="N61" i="2" s="1"/>
  <c r="Q61" i="2" s="1"/>
  <c r="J63" i="2"/>
  <c r="M63" i="2" s="1"/>
  <c r="P63" i="2" s="1"/>
  <c r="K63" i="2"/>
  <c r="N63" i="2" s="1"/>
  <c r="Q63" i="2" s="1"/>
  <c r="J64" i="2"/>
  <c r="M64" i="2" s="1"/>
  <c r="P64" i="2" s="1"/>
  <c r="K64" i="2"/>
  <c r="N64" i="2" s="1"/>
  <c r="Q64" i="2" s="1"/>
  <c r="J65" i="2"/>
  <c r="M65" i="2" s="1"/>
  <c r="P65" i="2" s="1"/>
  <c r="K65" i="2"/>
  <c r="N65" i="2" s="1"/>
  <c r="Q65" i="2" s="1"/>
  <c r="J66" i="2"/>
  <c r="M66" i="2" s="1"/>
  <c r="P66" i="2" s="1"/>
  <c r="K66" i="2"/>
  <c r="N66" i="2" s="1"/>
  <c r="Q66" i="2" s="1"/>
  <c r="J67" i="2"/>
  <c r="M67" i="2" s="1"/>
  <c r="P67" i="2" s="1"/>
  <c r="K67" i="2"/>
  <c r="N67" i="2" s="1"/>
  <c r="Q67" i="2" s="1"/>
  <c r="J68" i="2"/>
  <c r="M68" i="2" s="1"/>
  <c r="P68" i="2" s="1"/>
  <c r="K68" i="2"/>
  <c r="N68" i="2" s="1"/>
  <c r="Q68" i="2" s="1"/>
  <c r="J69" i="2"/>
  <c r="M69" i="2" s="1"/>
  <c r="P69" i="2" s="1"/>
  <c r="K69" i="2"/>
  <c r="N69" i="2" s="1"/>
  <c r="Q69" i="2" s="1"/>
  <c r="J70" i="2"/>
  <c r="M70" i="2" s="1"/>
  <c r="P70" i="2" s="1"/>
  <c r="K70" i="2"/>
  <c r="N70" i="2" s="1"/>
  <c r="Q70" i="2" s="1"/>
  <c r="J71" i="2"/>
  <c r="M71" i="2" s="1"/>
  <c r="P71" i="2" s="1"/>
  <c r="K71" i="2"/>
  <c r="N71" i="2" s="1"/>
  <c r="Q71" i="2" s="1"/>
  <c r="J72" i="2"/>
  <c r="M72" i="2" s="1"/>
  <c r="P72" i="2" s="1"/>
  <c r="K72" i="2"/>
  <c r="N72" i="2" s="1"/>
  <c r="Q72" i="2" s="1"/>
  <c r="J73" i="2"/>
  <c r="M73" i="2" s="1"/>
  <c r="P73" i="2" s="1"/>
  <c r="K73" i="2"/>
  <c r="N73" i="2" s="1"/>
  <c r="Q73" i="2" s="1"/>
  <c r="J74" i="2"/>
  <c r="M74" i="2" s="1"/>
  <c r="P74" i="2" s="1"/>
  <c r="K74" i="2"/>
  <c r="N74" i="2" s="1"/>
  <c r="Q74" i="2" s="1"/>
  <c r="J75" i="2"/>
  <c r="M75" i="2" s="1"/>
  <c r="P75" i="2" s="1"/>
  <c r="K75" i="2"/>
  <c r="N75" i="2" s="1"/>
  <c r="Q75" i="2" s="1"/>
  <c r="J76" i="2"/>
  <c r="M76" i="2" s="1"/>
  <c r="P76" i="2" s="1"/>
  <c r="K76" i="2"/>
  <c r="N76" i="2" s="1"/>
  <c r="Q76" i="2" s="1"/>
  <c r="J77" i="2"/>
  <c r="M77" i="2" s="1"/>
  <c r="P77" i="2" s="1"/>
  <c r="K77" i="2"/>
  <c r="N77" i="2" s="1"/>
  <c r="Q77" i="2" s="1"/>
  <c r="K57" i="2"/>
  <c r="N57" i="2" s="1"/>
  <c r="Q57" i="2" s="1"/>
  <c r="J57" i="2"/>
  <c r="M57" i="2" s="1"/>
  <c r="P57" i="2" s="1"/>
  <c r="J46" i="2"/>
  <c r="M46" i="2" s="1"/>
  <c r="P46" i="2" s="1"/>
  <c r="K46" i="2"/>
  <c r="N46" i="2" s="1"/>
  <c r="Q46" i="2" s="1"/>
  <c r="J47" i="2"/>
  <c r="M47" i="2" s="1"/>
  <c r="P47" i="2" s="1"/>
  <c r="K47" i="2"/>
  <c r="N47" i="2" s="1"/>
  <c r="Q47" i="2" s="1"/>
  <c r="J48" i="2"/>
  <c r="M48" i="2" s="1"/>
  <c r="P48" i="2" s="1"/>
  <c r="K48" i="2"/>
  <c r="N48" i="2" s="1"/>
  <c r="Q48" i="2" s="1"/>
  <c r="J49" i="2"/>
  <c r="M49" i="2" s="1"/>
  <c r="P49" i="2" s="1"/>
  <c r="K49" i="2"/>
  <c r="N49" i="2" s="1"/>
  <c r="Q49" i="2" s="1"/>
  <c r="J50" i="2"/>
  <c r="M50" i="2" s="1"/>
  <c r="P50" i="2" s="1"/>
  <c r="K50" i="2"/>
  <c r="N50" i="2" s="1"/>
  <c r="Q50" i="2" s="1"/>
  <c r="J52" i="2"/>
  <c r="M52" i="2" s="1"/>
  <c r="P52" i="2" s="1"/>
  <c r="K52" i="2"/>
  <c r="N52" i="2" s="1"/>
  <c r="Q52" i="2" s="1"/>
  <c r="J53" i="2"/>
  <c r="M53" i="2" s="1"/>
  <c r="P53" i="2" s="1"/>
  <c r="K53" i="2"/>
  <c r="N53" i="2" s="1"/>
  <c r="Q53" i="2" s="1"/>
  <c r="J54" i="2"/>
  <c r="M54" i="2" s="1"/>
  <c r="P54" i="2" s="1"/>
  <c r="K54" i="2"/>
  <c r="N54" i="2" s="1"/>
  <c r="Q54" i="2" s="1"/>
  <c r="K45" i="2"/>
  <c r="N45" i="2" s="1"/>
  <c r="Q45" i="2" s="1"/>
  <c r="J45" i="2"/>
  <c r="M45" i="2" s="1"/>
  <c r="P45" i="2" s="1"/>
  <c r="J34" i="2"/>
  <c r="M34" i="2" s="1"/>
  <c r="P34" i="2" s="1"/>
  <c r="K34" i="2"/>
  <c r="N34" i="2" s="1"/>
  <c r="Q34" i="2" s="1"/>
  <c r="J35" i="2"/>
  <c r="M35" i="2" s="1"/>
  <c r="P35" i="2" s="1"/>
  <c r="K35" i="2"/>
  <c r="N35" i="2" s="1"/>
  <c r="Q35" i="2" s="1"/>
  <c r="J37" i="2"/>
  <c r="M37" i="2" s="1"/>
  <c r="P37" i="2" s="1"/>
  <c r="K37" i="2"/>
  <c r="N37" i="2" s="1"/>
  <c r="Q37" i="2" s="1"/>
  <c r="J38" i="2"/>
  <c r="M38" i="2" s="1"/>
  <c r="P38" i="2" s="1"/>
  <c r="K38" i="2"/>
  <c r="N38" i="2" s="1"/>
  <c r="Q38" i="2" s="1"/>
  <c r="J40" i="2"/>
  <c r="M40" i="2" s="1"/>
  <c r="P40" i="2" s="1"/>
  <c r="K40" i="2"/>
  <c r="N40" i="2" s="1"/>
  <c r="Q40" i="2" s="1"/>
  <c r="J41" i="2"/>
  <c r="M41" i="2" s="1"/>
  <c r="P41" i="2" s="1"/>
  <c r="K41" i="2"/>
  <c r="N41" i="2" s="1"/>
  <c r="Q41" i="2" s="1"/>
  <c r="J42" i="2"/>
  <c r="M42" i="2" s="1"/>
  <c r="P42" i="2" s="1"/>
  <c r="K42" i="2"/>
  <c r="N42" i="2" s="1"/>
  <c r="Q42" i="2" s="1"/>
  <c r="K33" i="2"/>
  <c r="N33" i="2" s="1"/>
  <c r="Q33" i="2" s="1"/>
  <c r="J33" i="2"/>
  <c r="M33" i="2" s="1"/>
  <c r="P33" i="2" s="1"/>
  <c r="J6" i="2"/>
  <c r="M6" i="2" s="1"/>
  <c r="P6" i="2" s="1"/>
  <c r="K6" i="2"/>
  <c r="N6" i="2" s="1"/>
  <c r="Q6" i="2" s="1"/>
  <c r="J7" i="2"/>
  <c r="M7" i="2" s="1"/>
  <c r="P7" i="2" s="1"/>
  <c r="K7" i="2"/>
  <c r="N7" i="2" s="1"/>
  <c r="Q7" i="2" s="1"/>
  <c r="J9" i="2"/>
  <c r="M9" i="2" s="1"/>
  <c r="P9" i="2" s="1"/>
  <c r="K9" i="2"/>
  <c r="N9" i="2" s="1"/>
  <c r="Q9" i="2" s="1"/>
  <c r="J10" i="2"/>
  <c r="M10" i="2" s="1"/>
  <c r="P10" i="2" s="1"/>
  <c r="K10" i="2"/>
  <c r="N10" i="2" s="1"/>
  <c r="Q10" i="2" s="1"/>
  <c r="J11" i="2"/>
  <c r="M11" i="2" s="1"/>
  <c r="P11" i="2" s="1"/>
  <c r="K11" i="2"/>
  <c r="N11" i="2" s="1"/>
  <c r="Q11" i="2" s="1"/>
  <c r="J12" i="2"/>
  <c r="M12" i="2" s="1"/>
  <c r="P12" i="2" s="1"/>
  <c r="K12" i="2"/>
  <c r="N12" i="2" s="1"/>
  <c r="Q12" i="2" s="1"/>
  <c r="J13" i="2"/>
  <c r="M13" i="2" s="1"/>
  <c r="P13" i="2" s="1"/>
  <c r="K13" i="2"/>
  <c r="N13" i="2" s="1"/>
  <c r="Q13" i="2" s="1"/>
  <c r="J15" i="2"/>
  <c r="M15" i="2" s="1"/>
  <c r="P15" i="2" s="1"/>
  <c r="K15" i="2"/>
  <c r="N15" i="2" s="1"/>
  <c r="Q15" i="2" s="1"/>
  <c r="J16" i="2"/>
  <c r="M16" i="2" s="1"/>
  <c r="P16" i="2" s="1"/>
  <c r="K16" i="2"/>
  <c r="N16" i="2" s="1"/>
  <c r="Q16" i="2" s="1"/>
  <c r="J17" i="2"/>
  <c r="M17" i="2" s="1"/>
  <c r="P17" i="2" s="1"/>
  <c r="K17" i="2"/>
  <c r="N17" i="2" s="1"/>
  <c r="Q17" i="2" s="1"/>
  <c r="J18" i="2"/>
  <c r="M18" i="2" s="1"/>
  <c r="P18" i="2" s="1"/>
  <c r="K18" i="2"/>
  <c r="N18" i="2" s="1"/>
  <c r="Q18" i="2" s="1"/>
  <c r="J19" i="2"/>
  <c r="M19" i="2" s="1"/>
  <c r="P19" i="2" s="1"/>
  <c r="K19" i="2"/>
  <c r="N19" i="2" s="1"/>
  <c r="Q19" i="2" s="1"/>
  <c r="J20" i="2"/>
  <c r="M20" i="2" s="1"/>
  <c r="P20" i="2" s="1"/>
  <c r="K20" i="2"/>
  <c r="N20" i="2" s="1"/>
  <c r="Q20" i="2" s="1"/>
  <c r="J21" i="2"/>
  <c r="M21" i="2" s="1"/>
  <c r="P21" i="2" s="1"/>
  <c r="K21" i="2"/>
  <c r="N21" i="2" s="1"/>
  <c r="Q21" i="2" s="1"/>
  <c r="J22" i="2"/>
  <c r="M22" i="2" s="1"/>
  <c r="P22" i="2" s="1"/>
  <c r="K22" i="2"/>
  <c r="N22" i="2" s="1"/>
  <c r="Q22" i="2" s="1"/>
  <c r="K23" i="2"/>
  <c r="N23" i="2" s="1"/>
  <c r="Q23" i="2" s="1"/>
  <c r="J25" i="2"/>
  <c r="M25" i="2" s="1"/>
  <c r="P25" i="2" s="1"/>
  <c r="K25" i="2"/>
  <c r="N25" i="2" s="1"/>
  <c r="Q25" i="2" s="1"/>
  <c r="J26" i="2"/>
  <c r="M26" i="2" s="1"/>
  <c r="P26" i="2" s="1"/>
  <c r="K26" i="2"/>
  <c r="N26" i="2" s="1"/>
  <c r="Q26" i="2" s="1"/>
  <c r="J27" i="2"/>
  <c r="M27" i="2" s="1"/>
  <c r="P27" i="2" s="1"/>
  <c r="K27" i="2"/>
  <c r="N27" i="2" s="1"/>
  <c r="Q27" i="2" s="1"/>
  <c r="J28" i="2"/>
  <c r="M28" i="2" s="1"/>
  <c r="P28" i="2" s="1"/>
  <c r="K28" i="2"/>
  <c r="N28" i="2" s="1"/>
  <c r="Q28" i="2" s="1"/>
  <c r="J29" i="2"/>
  <c r="M29" i="2" s="1"/>
  <c r="P29" i="2" s="1"/>
  <c r="K29" i="2"/>
  <c r="N29" i="2" s="1"/>
  <c r="Q29" i="2" s="1"/>
  <c r="J30" i="2"/>
  <c r="M30" i="2" s="1"/>
  <c r="P30" i="2" s="1"/>
  <c r="K30" i="2"/>
  <c r="N30" i="2" s="1"/>
  <c r="Q30" i="2" s="1"/>
</calcChain>
</file>

<file path=xl/sharedStrings.xml><?xml version="1.0" encoding="utf-8"?>
<sst xmlns="http://schemas.openxmlformats.org/spreadsheetml/2006/main" count="432" uniqueCount="213">
  <si>
    <t>Kulujuht</t>
  </si>
  <si>
    <t>Kulukoht</t>
  </si>
  <si>
    <t>Kulukoha nimi</t>
  </si>
  <si>
    <t>Eelarve liik ja objekt</t>
  </si>
  <si>
    <t>Eelarve konto</t>
  </si>
  <si>
    <t>Kantsler</t>
  </si>
  <si>
    <t>YYJ10-10</t>
  </si>
  <si>
    <t>Ühekordsed projektid</t>
  </si>
  <si>
    <t>ATJ10-10TOET</t>
  </si>
  <si>
    <t>YYJ10-10LK</t>
  </si>
  <si>
    <t>YYJ10-10EK</t>
  </si>
  <si>
    <t>Esinduskulud</t>
  </si>
  <si>
    <t>Kantsleri nõunik EL küsimustes</t>
  </si>
  <si>
    <t>YYJ10-10ELLK</t>
  </si>
  <si>
    <t>Euroopa Liidu lähetuskulud</t>
  </si>
  <si>
    <t>YYJ10-10EURO</t>
  </si>
  <si>
    <t>Atašeed Brüsselis</t>
  </si>
  <si>
    <t>APT juhataja</t>
  </si>
  <si>
    <t>YYJ10-31PALK</t>
  </si>
  <si>
    <t>Tööjõukulud koos maksudega</t>
  </si>
  <si>
    <t>URJ10-31OK</t>
  </si>
  <si>
    <t>URJ10-31LAPS</t>
  </si>
  <si>
    <t>Jõulupidu lastele</t>
  </si>
  <si>
    <t>YYJ10-31VKVK</t>
  </si>
  <si>
    <t>Väliskülalised</t>
  </si>
  <si>
    <t>YYJ10-31JUHT</t>
  </si>
  <si>
    <t>Juhtide arendustegevused</t>
  </si>
  <si>
    <t>YYJ10-31SPOR</t>
  </si>
  <si>
    <t>YYJ10-31VARB</t>
  </si>
  <si>
    <t>Värbamiskulud</t>
  </si>
  <si>
    <t>ATJ10-31LM</t>
  </si>
  <si>
    <t>Liikmemaksud (Legicoop)</t>
  </si>
  <si>
    <t>20SE000003</t>
  </si>
  <si>
    <t>YYJ10-31KOOL</t>
  </si>
  <si>
    <t>Koolituskulud</t>
  </si>
  <si>
    <t>AST juhataja</t>
  </si>
  <si>
    <t>YYJ10-32PR</t>
  </si>
  <si>
    <t>Avalikud suhted</t>
  </si>
  <si>
    <t>YYJ10-33</t>
  </si>
  <si>
    <t>Üldised tegevuskulud</t>
  </si>
  <si>
    <t>KIJ10-33</t>
  </si>
  <si>
    <t>Vahendid RKAS-ile</t>
  </si>
  <si>
    <t>YYJ10-30LK</t>
  </si>
  <si>
    <t>20SE000099</t>
  </si>
  <si>
    <t>YYJ10-36</t>
  </si>
  <si>
    <t>Eelarve omanik: Kriminaalpoliitika asekantsler</t>
  </si>
  <si>
    <t>asekantsler</t>
  </si>
  <si>
    <t>ATJ10-40LM</t>
  </si>
  <si>
    <t>Liikmemaksud (ICC)</t>
  </si>
  <si>
    <t>YYJ10-40LK</t>
  </si>
  <si>
    <t>YYJ10-40</t>
  </si>
  <si>
    <t>AT juhataja</t>
  </si>
  <si>
    <t>YYJ10-42</t>
  </si>
  <si>
    <t>KPO AT kulud</t>
  </si>
  <si>
    <t>ATJ10-42LM</t>
  </si>
  <si>
    <t>Liikmemaksud (GRECO)</t>
  </si>
  <si>
    <t>RJT juhataja</t>
  </si>
  <si>
    <t>YYJ10-43</t>
  </si>
  <si>
    <t>Eelarve omanik: Õiguspoliitika asekantsler</t>
  </si>
  <si>
    <t>YYJ10-50</t>
  </si>
  <si>
    <t>ÕPO tegevuskulud</t>
  </si>
  <si>
    <t>ATJ10-50TOET</t>
  </si>
  <si>
    <t>ATJ10-50ST</t>
  </si>
  <si>
    <t>Sotsiaaltoetused</t>
  </si>
  <si>
    <t>YYJ10-50LK</t>
  </si>
  <si>
    <t>ÕKT juhataja</t>
  </si>
  <si>
    <t>YYJ10-52</t>
  </si>
  <si>
    <t>ÕPO ÕKT kulud</t>
  </si>
  <si>
    <t>EÕT juhataja</t>
  </si>
  <si>
    <t>ATJ10-53LM</t>
  </si>
  <si>
    <t>Eelarve omanik: Vanglate valdkonna asekantsler</t>
  </si>
  <si>
    <t>asekantsleri nõunik</t>
  </si>
  <si>
    <t>YYJ10-60LK</t>
  </si>
  <si>
    <t>ATJ10-60LM</t>
  </si>
  <si>
    <t>Liikmemaksud (EUROPRIS)</t>
  </si>
  <si>
    <t>ÕAT nõunik koolituse alal</t>
  </si>
  <si>
    <t>ATJ10-62ST</t>
  </si>
  <si>
    <t>ATJ10-62SKA</t>
  </si>
  <si>
    <t>SKA stipendium</t>
  </si>
  <si>
    <t>TÜT juhataja</t>
  </si>
  <si>
    <t>ATJ10-64LM</t>
  </si>
  <si>
    <t>Liikmemaksud (C.E.P)</t>
  </si>
  <si>
    <t>Eelarve omanik: Justiitshalduspoliitika asekantsler</t>
  </si>
  <si>
    <t>YYJ10-70LK</t>
  </si>
  <si>
    <t>YYJ10-70</t>
  </si>
  <si>
    <t>VKT juhataja</t>
  </si>
  <si>
    <t>YYJ10-73</t>
  </si>
  <si>
    <t>JPO VKT kulud</t>
  </si>
  <si>
    <t>ATJ10-73TOET</t>
  </si>
  <si>
    <t>ATJ10-73ADV</t>
  </si>
  <si>
    <t>Riigi õigusabi raha Advokatuurile</t>
  </si>
  <si>
    <t>20SE030002</t>
  </si>
  <si>
    <t>RTT juhataja</t>
  </si>
  <si>
    <t>YYJ10-74</t>
  </si>
  <si>
    <t>JPO RTT kulud</t>
  </si>
  <si>
    <t>KRT juhataja</t>
  </si>
  <si>
    <t>ATJ10-75LM</t>
  </si>
  <si>
    <t>YYJ10-71</t>
  </si>
  <si>
    <t>JPO KT kulud</t>
  </si>
  <si>
    <t>JPO tegevuskulud</t>
  </si>
  <si>
    <t>KPO tegevuskulud</t>
  </si>
  <si>
    <t>KT juhataja</t>
  </si>
  <si>
    <t>Eelarve jaotus ja vastutajad</t>
  </si>
  <si>
    <t>ATJ10-32TOET</t>
  </si>
  <si>
    <t>IOT juhataja</t>
  </si>
  <si>
    <t>Liikmemaksud (PCA, UNIDROIT, HREK)</t>
  </si>
  <si>
    <t>Peakaplan</t>
  </si>
  <si>
    <t>KTT juhataja</t>
  </si>
  <si>
    <t>5; 601</t>
  </si>
  <si>
    <t>20; 10</t>
  </si>
  <si>
    <t>ATJ10-54LM</t>
  </si>
  <si>
    <t>15; 601</t>
  </si>
  <si>
    <t>30IN004000; 10</t>
  </si>
  <si>
    <t>EST juhataja</t>
  </si>
  <si>
    <t>20SE000028; 10</t>
  </si>
  <si>
    <t>VO lähetuskulud</t>
  </si>
  <si>
    <t>JPO lähetuskulud</t>
  </si>
  <si>
    <t>ÕPO lähetuskulud</t>
  </si>
  <si>
    <t>KPO lähetuskulud</t>
  </si>
  <si>
    <t>Juhtkonna lähetuskulud</t>
  </si>
  <si>
    <t>Lisa selgitus</t>
  </si>
  <si>
    <t>Tegevustoetus</t>
  </si>
  <si>
    <t>Meeskonnatöö arendamine</t>
  </si>
  <si>
    <t>AST Sihtotstarbelised toetused</t>
  </si>
  <si>
    <t>osakondade üritused</t>
  </si>
  <si>
    <t>vanglate reserv</t>
  </si>
  <si>
    <t>välisvahendid</t>
  </si>
  <si>
    <t>kohtute reserv</t>
  </si>
  <si>
    <t>Liikmemaksud (ELRA, EBRA)</t>
  </si>
  <si>
    <t>Justiitskolledži stipendaat</t>
  </si>
  <si>
    <t>ÕPO sihtotstarbelised toetused</t>
  </si>
  <si>
    <t>JPO sihtotstarbelised toetused</t>
  </si>
  <si>
    <t>Spordikulud</t>
  </si>
  <si>
    <t>ÜO lähetuskulud</t>
  </si>
  <si>
    <t>KPO RJT kulud</t>
  </si>
  <si>
    <t>Kantsleri</t>
  </si>
  <si>
    <t>YYJ10-40KODT</t>
  </si>
  <si>
    <t>KPO kodanikuteenused</t>
  </si>
  <si>
    <t>YYJ10-50KODT</t>
  </si>
  <si>
    <t>ÕPO kodanikuteenused</t>
  </si>
  <si>
    <t>YYJ10-60KODT</t>
  </si>
  <si>
    <t>VO kodanikuteenused</t>
  </si>
  <si>
    <t>YYJ10-71KODT</t>
  </si>
  <si>
    <t>JPO KT kodanikuteenused</t>
  </si>
  <si>
    <t>YYJ10-73KODT</t>
  </si>
  <si>
    <t>JPO VKT kodanikuteenused</t>
  </si>
  <si>
    <t>YYJ10-75</t>
  </si>
  <si>
    <t>KRT kulud</t>
  </si>
  <si>
    <t>Liikmemaksud (WIPO, UPCA)</t>
  </si>
  <si>
    <t>20VR030307;10</t>
  </si>
  <si>
    <t>20VR030082;10</t>
  </si>
  <si>
    <t>ELA USA Inc ja EV kohtuvaidluse kulud. 2020. aastast üle kantud vahendid</t>
  </si>
  <si>
    <t>Õigusabi kuludeks. 2020. aastast üle kantud vahendid</t>
  </si>
  <si>
    <t>Sihtotstarbelised toetused</t>
  </si>
  <si>
    <t>YYJ50-HALDUS</t>
  </si>
  <si>
    <t>Halduskulud</t>
  </si>
  <si>
    <t>YYJ50-KOO102</t>
  </si>
  <si>
    <t>Tsentraalsed ametnike koolituskulud</t>
  </si>
  <si>
    <t>YYJ60-45</t>
  </si>
  <si>
    <t>YYJ60-47</t>
  </si>
  <si>
    <t xml:space="preserve">Personaliarendus </t>
  </si>
  <si>
    <t>OKJ60-42</t>
  </si>
  <si>
    <t>Kinnipeetavad</t>
  </si>
  <si>
    <t>YYJ60-46</t>
  </si>
  <si>
    <t>Meditsiinikulud</t>
  </si>
  <si>
    <t>OKJ60-49</t>
  </si>
  <si>
    <t>Kriminaalhooldus</t>
  </si>
  <si>
    <t>OKJ60-50</t>
  </si>
  <si>
    <t>Elektrooniline järelvalve</t>
  </si>
  <si>
    <t>OKJ60-52</t>
  </si>
  <si>
    <t>Keeleõpe</t>
  </si>
  <si>
    <t>OKJ60-53</t>
  </si>
  <si>
    <t>KP sotsiaalprogrammid</t>
  </si>
  <si>
    <t>OKJ60-41</t>
  </si>
  <si>
    <t>Relvastatud üksus</t>
  </si>
  <si>
    <t>OKJ60-43</t>
  </si>
  <si>
    <t>Kaitsekulud</t>
  </si>
  <si>
    <t>OKJ60-451</t>
  </si>
  <si>
    <t>Kaplanite tegevuskulud</t>
  </si>
  <si>
    <t>URJ60-452</t>
  </si>
  <si>
    <t>Üritused</t>
  </si>
  <si>
    <t>YYJ60-INV</t>
  </si>
  <si>
    <t>Investeeringud</t>
  </si>
  <si>
    <t>Investeeringutoetus</t>
  </si>
  <si>
    <t>20IN000099</t>
  </si>
  <si>
    <t>PS 100 ülekantud vahendid</t>
  </si>
  <si>
    <t>20SR030016</t>
  </si>
  <si>
    <t>ATJ10-42TOET</t>
  </si>
  <si>
    <t>KPO sihtotstarbelised toetused</t>
  </si>
  <si>
    <t>Kuritegelikul teel saadud vara konfiskeerimised USAst (9J10-USATEGEVUSTOET)</t>
  </si>
  <si>
    <t>20VR030053;10</t>
  </si>
  <si>
    <t>10SE030003</t>
  </si>
  <si>
    <t>URJ10-10414</t>
  </si>
  <si>
    <t>Suveseminar</t>
  </si>
  <si>
    <t>JTKT juhataja</t>
  </si>
  <si>
    <t>JTKT tegevuskulud</t>
  </si>
  <si>
    <t>Eelarve I muudatus (ilma käibemaksuta)</t>
  </si>
  <si>
    <t xml:space="preserve">ELA USA Inc ja EV kohtuvaidluse kulud. </t>
  </si>
  <si>
    <t>20VR030306;10</t>
  </si>
  <si>
    <t>5;601</t>
  </si>
  <si>
    <t xml:space="preserve">2021. a käskkirja nr  lisa </t>
  </si>
  <si>
    <t>20SE030008; 10</t>
  </si>
  <si>
    <t>Kuni käesoleva käskkirja jõustumiseni kehtiv eelarve (käibemaksuga)</t>
  </si>
  <si>
    <t>Kuni käesoleva käskkirja jõustumiseni kehtiv eelarve (käibemaksuta)</t>
  </si>
  <si>
    <t>Peale käskkirja jõustumist kehtiv eelarve (käibemaksuga)</t>
  </si>
  <si>
    <t>Peale käskkirja jõustumist kehtiv eelarve (käibemaksuta)</t>
  </si>
  <si>
    <t>Eelarve II muudatus (käibemaksuta)</t>
  </si>
  <si>
    <t>2021. aasta eelarve (käibemaksuga)</t>
  </si>
  <si>
    <t>2021. aasta eelarve (käibemaksuta)</t>
  </si>
  <si>
    <t>20VR030404</t>
  </si>
  <si>
    <t>Eelarve III muudatus (käibemaksuta)</t>
  </si>
  <si>
    <t>Kuni 10.11.2021 käskkirja jõustumiseni kehtiv eelarve (käibemaksuga)</t>
  </si>
  <si>
    <t>Kuni 10.11.2021 käskkirja jõustumiseni kehtiv eelarve (käibemaksuta)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</si>
</sst>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3" fontId="0" fillId="0" borderId="0" xfId="0" applyNumberFormat="1"/>
    <xf numFmtId="0" fontId="4" fillId="3" borderId="1" xfId="0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8" fillId="0" borderId="0" xfId="0" applyNumberFormat="1" applyFont="1"/>
    <xf numFmtId="3" fontId="4" fillId="0" borderId="1" xfId="0" applyNumberFormat="1" applyFont="1" applyBorder="1" applyAlignment="1">
      <alignment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ont="1"/>
    <xf numFmtId="0" fontId="4" fillId="0" borderId="1" xfId="0" applyFont="1" applyFill="1" applyBorder="1" applyAlignment="1">
      <alignment horizontal="center" wrapText="1"/>
    </xf>
    <xf numFmtId="10" fontId="0" fillId="0" borderId="0" xfId="4" applyNumberFormat="1" applyFont="1"/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3" fontId="10" fillId="0" borderId="0" xfId="0" applyNumberFormat="1" applyFont="1"/>
    <xf numFmtId="3" fontId="9" fillId="0" borderId="0" xfId="0" applyNumberFormat="1" applyFont="1" applyFill="1"/>
    <xf numFmtId="3" fontId="4" fillId="0" borderId="0" xfId="0" applyNumberFormat="1" applyFont="1"/>
    <xf numFmtId="3" fontId="4" fillId="0" borderId="0" xfId="0" applyNumberFormat="1" applyFont="1" applyAlignment="1"/>
    <xf numFmtId="3" fontId="4" fillId="0" borderId="0" xfId="0" applyNumberFormat="1" applyFont="1" applyFill="1" applyBorder="1" applyAlignment="1">
      <alignment wrapText="1"/>
    </xf>
    <xf numFmtId="0" fontId="9" fillId="0" borderId="0" xfId="0" applyFont="1"/>
    <xf numFmtId="3" fontId="4" fillId="0" borderId="1" xfId="0" applyNumberFormat="1" applyFont="1" applyFill="1" applyBorder="1" applyAlignment="1">
      <alignment wrapText="1"/>
    </xf>
    <xf numFmtId="0" fontId="9" fillId="0" borderId="1" xfId="0" applyFont="1" applyBorder="1"/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</cellXfs>
  <cellStyles count="5">
    <cellStyle name="Normaallaad" xfId="0" builtinId="0"/>
    <cellStyle name="Normal 10 2" xfId="1" xr:uid="{00000000-0005-0000-0000-000001000000}"/>
    <cellStyle name="Normal 25 10" xfId="3" xr:uid="{00000000-0005-0000-0000-000002000000}"/>
    <cellStyle name="Normal 25 9" xfId="2" xr:uid="{00000000-0005-0000-0000-000003000000}"/>
    <cellStyle name="Prots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04"/>
  <sheetViews>
    <sheetView tabSelected="1" zoomScaleNormal="100" workbookViewId="0">
      <selection activeCell="U25" sqref="U25"/>
    </sheetView>
  </sheetViews>
  <sheetFormatPr defaultRowHeight="15" x14ac:dyDescent="0.25"/>
  <cols>
    <col min="1" max="1" width="15.42578125" customWidth="1"/>
    <col min="2" max="2" width="11.42578125" bestFit="1" customWidth="1"/>
    <col min="3" max="3" width="31.85546875" customWidth="1"/>
    <col min="4" max="4" width="21.42578125" customWidth="1"/>
    <col min="5" max="5" width="12.140625" style="6" bestFit="1" customWidth="1"/>
    <col min="6" max="6" width="10" style="6" customWidth="1"/>
    <col min="7" max="7" width="12.85546875" bestFit="1" customWidth="1"/>
    <col min="8" max="8" width="14" style="19" customWidth="1"/>
    <col min="9" max="9" width="15.85546875" hidden="1" customWidth="1"/>
    <col min="10" max="10" width="13.5703125" hidden="1" customWidth="1"/>
    <col min="11" max="11" width="14.85546875" hidden="1" customWidth="1"/>
    <col min="12" max="12" width="13.5703125" style="31" hidden="1" customWidth="1"/>
    <col min="13" max="13" width="14.5703125" style="31" hidden="1" customWidth="1"/>
    <col min="14" max="14" width="14.85546875" style="31" customWidth="1"/>
    <col min="15" max="15" width="13.7109375" style="37" customWidth="1"/>
    <col min="16" max="16" width="17.42578125" style="37" hidden="1" customWidth="1"/>
    <col min="17" max="17" width="17.7109375" style="37" customWidth="1"/>
    <col min="18" max="21" width="9.140625" customWidth="1"/>
  </cols>
  <sheetData>
    <row r="1" spans="1:17" x14ac:dyDescent="0.25">
      <c r="K1" s="18"/>
      <c r="L1" s="30"/>
      <c r="M1" s="30"/>
      <c r="Q1" s="30" t="s">
        <v>135</v>
      </c>
    </row>
    <row r="2" spans="1:17" x14ac:dyDescent="0.25">
      <c r="A2" s="7" t="s">
        <v>102</v>
      </c>
      <c r="G2" s="29"/>
      <c r="H2" s="29"/>
      <c r="I2" s="29"/>
      <c r="Q2" s="30" t="s">
        <v>200</v>
      </c>
    </row>
    <row r="3" spans="1:17" x14ac:dyDescent="0.25">
      <c r="A3" s="7"/>
    </row>
    <row r="4" spans="1:17" ht="60" x14ac:dyDescent="0.25">
      <c r="A4" s="22" t="s">
        <v>0</v>
      </c>
      <c r="B4" s="22" t="s">
        <v>1</v>
      </c>
      <c r="C4" s="22" t="s">
        <v>2</v>
      </c>
      <c r="D4" s="22" t="s">
        <v>120</v>
      </c>
      <c r="E4" s="22" t="s">
        <v>3</v>
      </c>
      <c r="F4" s="22" t="s">
        <v>4</v>
      </c>
      <c r="G4" s="22" t="s">
        <v>207</v>
      </c>
      <c r="H4" s="22" t="s">
        <v>208</v>
      </c>
      <c r="I4" s="22" t="s">
        <v>196</v>
      </c>
      <c r="J4" s="22" t="s">
        <v>211</v>
      </c>
      <c r="K4" s="22" t="s">
        <v>212</v>
      </c>
      <c r="L4" s="26" t="s">
        <v>206</v>
      </c>
      <c r="M4" s="22" t="s">
        <v>202</v>
      </c>
      <c r="N4" s="22" t="s">
        <v>203</v>
      </c>
      <c r="O4" s="26" t="s">
        <v>210</v>
      </c>
      <c r="P4" s="26" t="s">
        <v>204</v>
      </c>
      <c r="Q4" s="26" t="s">
        <v>205</v>
      </c>
    </row>
    <row r="5" spans="1:17" x14ac:dyDescent="0.25">
      <c r="A5" s="43" t="s">
        <v>5</v>
      </c>
      <c r="B5" s="10" t="s">
        <v>6</v>
      </c>
      <c r="C5" s="10" t="s">
        <v>7</v>
      </c>
      <c r="D5" s="10"/>
      <c r="E5" s="11" t="s">
        <v>109</v>
      </c>
      <c r="F5" s="11" t="s">
        <v>108</v>
      </c>
      <c r="G5" s="9">
        <v>1407229.9383127997</v>
      </c>
      <c r="H5" s="9">
        <v>1285491.3846153845</v>
      </c>
      <c r="I5" s="9">
        <v>339061</v>
      </c>
      <c r="J5" s="9">
        <f>G5+I5+31631</f>
        <v>1777921.9383127997</v>
      </c>
      <c r="K5" s="9">
        <f t="shared" ref="K5:K30" si="0">H5+I5</f>
        <v>1624552.3846153845</v>
      </c>
      <c r="L5" s="25">
        <f>-10750+12340+2468</f>
        <v>4058</v>
      </c>
      <c r="M5" s="25">
        <f>J5+L5</f>
        <v>1781979.9383127997</v>
      </c>
      <c r="N5" s="25">
        <f>K5+L5</f>
        <v>1628610.3846153845</v>
      </c>
      <c r="O5" s="38">
        <f>-164000-2468</f>
        <v>-166468</v>
      </c>
      <c r="P5" s="38">
        <f>M5+O5-32800</f>
        <v>1582711.9383127997</v>
      </c>
      <c r="Q5" s="38">
        <f>N5+O5</f>
        <v>1462142.3846153845</v>
      </c>
    </row>
    <row r="6" spans="1:17" x14ac:dyDescent="0.25">
      <c r="A6" s="43"/>
      <c r="B6" s="10" t="s">
        <v>6</v>
      </c>
      <c r="C6" s="10" t="s">
        <v>7</v>
      </c>
      <c r="D6" s="10"/>
      <c r="E6" s="11">
        <v>20</v>
      </c>
      <c r="F6" s="11">
        <v>41</v>
      </c>
      <c r="G6" s="9">
        <v>400</v>
      </c>
      <c r="H6" s="9">
        <v>400</v>
      </c>
      <c r="I6" s="9"/>
      <c r="J6" s="9">
        <f t="shared" ref="J6:J22" si="1">G6+I6</f>
        <v>400</v>
      </c>
      <c r="K6" s="9">
        <f t="shared" si="0"/>
        <v>400</v>
      </c>
      <c r="L6" s="25">
        <v>-400</v>
      </c>
      <c r="M6" s="25">
        <f t="shared" ref="M6:M30" si="2">J6+L6</f>
        <v>0</v>
      </c>
      <c r="N6" s="25">
        <f>K6+L6</f>
        <v>0</v>
      </c>
      <c r="O6" s="25">
        <v>400</v>
      </c>
      <c r="P6" s="38">
        <f>M6+O6</f>
        <v>400</v>
      </c>
      <c r="Q6" s="25">
        <f t="shared" ref="Q6:Q30" si="3">N6+O6</f>
        <v>400</v>
      </c>
    </row>
    <row r="7" spans="1:17" x14ac:dyDescent="0.25">
      <c r="A7" s="43"/>
      <c r="B7" s="10" t="s">
        <v>8</v>
      </c>
      <c r="C7" s="10" t="s">
        <v>153</v>
      </c>
      <c r="D7" s="10" t="s">
        <v>121</v>
      </c>
      <c r="E7" s="11" t="s">
        <v>43</v>
      </c>
      <c r="F7" s="11">
        <v>452</v>
      </c>
      <c r="G7" s="9">
        <v>185000</v>
      </c>
      <c r="H7" s="9">
        <v>185000</v>
      </c>
      <c r="I7" s="9"/>
      <c r="J7" s="9">
        <f t="shared" si="1"/>
        <v>185000</v>
      </c>
      <c r="K7" s="9">
        <f t="shared" si="0"/>
        <v>185000</v>
      </c>
      <c r="L7" s="25">
        <v>0</v>
      </c>
      <c r="M7" s="25">
        <f t="shared" si="2"/>
        <v>185000</v>
      </c>
      <c r="N7" s="25">
        <f t="shared" ref="N7:N30" si="4">K7+L7</f>
        <v>185000</v>
      </c>
      <c r="O7" s="25"/>
      <c r="P7" s="38">
        <f t="shared" ref="P7:P17" si="5">M7+O7</f>
        <v>185000</v>
      </c>
      <c r="Q7" s="25">
        <f t="shared" si="3"/>
        <v>185000</v>
      </c>
    </row>
    <row r="8" spans="1:17" x14ac:dyDescent="0.25">
      <c r="A8" s="43"/>
      <c r="B8" s="10" t="s">
        <v>8</v>
      </c>
      <c r="C8" s="10" t="s">
        <v>153</v>
      </c>
      <c r="D8" s="10" t="s">
        <v>183</v>
      </c>
      <c r="E8" s="11" t="s">
        <v>184</v>
      </c>
      <c r="F8" s="11">
        <v>450</v>
      </c>
      <c r="G8" s="9">
        <v>0</v>
      </c>
      <c r="H8" s="9">
        <v>0</v>
      </c>
      <c r="I8" s="9">
        <v>73000</v>
      </c>
      <c r="J8" s="9">
        <f t="shared" si="1"/>
        <v>73000</v>
      </c>
      <c r="K8" s="9">
        <f t="shared" si="0"/>
        <v>73000</v>
      </c>
      <c r="L8" s="25">
        <v>0</v>
      </c>
      <c r="M8" s="25">
        <f t="shared" si="2"/>
        <v>73000</v>
      </c>
      <c r="N8" s="25">
        <f t="shared" si="4"/>
        <v>73000</v>
      </c>
      <c r="O8" s="25"/>
      <c r="P8" s="38">
        <f t="shared" si="5"/>
        <v>73000</v>
      </c>
      <c r="Q8" s="25">
        <f t="shared" si="3"/>
        <v>73000</v>
      </c>
    </row>
    <row r="9" spans="1:17" x14ac:dyDescent="0.25">
      <c r="A9" s="43"/>
      <c r="B9" s="10" t="s">
        <v>8</v>
      </c>
      <c r="C9" s="10" t="s">
        <v>153</v>
      </c>
      <c r="D9" s="10"/>
      <c r="E9" s="11">
        <v>20</v>
      </c>
      <c r="F9" s="11">
        <v>45</v>
      </c>
      <c r="G9" s="9">
        <v>1440129</v>
      </c>
      <c r="H9" s="9">
        <v>1440129</v>
      </c>
      <c r="I9" s="9"/>
      <c r="J9" s="9">
        <f t="shared" si="1"/>
        <v>1440129</v>
      </c>
      <c r="K9" s="9">
        <f t="shared" si="0"/>
        <v>1440129</v>
      </c>
      <c r="L9" s="25">
        <v>400</v>
      </c>
      <c r="M9" s="25">
        <f t="shared" si="2"/>
        <v>1440529</v>
      </c>
      <c r="N9" s="25">
        <f t="shared" si="4"/>
        <v>1440529</v>
      </c>
      <c r="O9" s="25">
        <v>-400</v>
      </c>
      <c r="P9" s="38">
        <f t="shared" si="5"/>
        <v>1440129</v>
      </c>
      <c r="Q9" s="25">
        <f t="shared" si="3"/>
        <v>1440129</v>
      </c>
    </row>
    <row r="10" spans="1:17" x14ac:dyDescent="0.25">
      <c r="A10" s="43"/>
      <c r="B10" s="10" t="s">
        <v>9</v>
      </c>
      <c r="C10" s="10" t="s">
        <v>119</v>
      </c>
      <c r="D10" s="10"/>
      <c r="E10" s="11" t="s">
        <v>109</v>
      </c>
      <c r="F10" s="11" t="s">
        <v>108</v>
      </c>
      <c r="G10" s="9">
        <v>12500</v>
      </c>
      <c r="H10" s="9">
        <v>11904.761904761905</v>
      </c>
      <c r="I10" s="9"/>
      <c r="J10" s="9">
        <f t="shared" si="1"/>
        <v>12500</v>
      </c>
      <c r="K10" s="9">
        <f t="shared" si="0"/>
        <v>11904.761904761905</v>
      </c>
      <c r="L10" s="25">
        <v>0</v>
      </c>
      <c r="M10" s="25">
        <f t="shared" si="2"/>
        <v>12500</v>
      </c>
      <c r="N10" s="25">
        <f t="shared" si="4"/>
        <v>11904.761904761905</v>
      </c>
      <c r="O10" s="25"/>
      <c r="P10" s="38">
        <f t="shared" si="5"/>
        <v>12500</v>
      </c>
      <c r="Q10" s="25">
        <f t="shared" si="3"/>
        <v>11904.761904761905</v>
      </c>
    </row>
    <row r="11" spans="1:17" x14ac:dyDescent="0.25">
      <c r="A11" s="43" t="s">
        <v>12</v>
      </c>
      <c r="B11" s="10" t="s">
        <v>13</v>
      </c>
      <c r="C11" s="10" t="s">
        <v>14</v>
      </c>
      <c r="D11" s="10"/>
      <c r="E11" s="11" t="s">
        <v>109</v>
      </c>
      <c r="F11" s="11" t="s">
        <v>108</v>
      </c>
      <c r="G11" s="9">
        <v>41500</v>
      </c>
      <c r="H11" s="9">
        <v>39523.809523809519</v>
      </c>
      <c r="I11" s="9"/>
      <c r="J11" s="9">
        <f t="shared" si="1"/>
        <v>41500</v>
      </c>
      <c r="K11" s="9">
        <f t="shared" si="0"/>
        <v>39523.809523809519</v>
      </c>
      <c r="L11" s="25">
        <v>0</v>
      </c>
      <c r="M11" s="25">
        <f t="shared" si="2"/>
        <v>41500</v>
      </c>
      <c r="N11" s="25">
        <f t="shared" si="4"/>
        <v>39523.809523809519</v>
      </c>
      <c r="O11" s="25"/>
      <c r="P11" s="38">
        <f t="shared" si="5"/>
        <v>41500</v>
      </c>
      <c r="Q11" s="25">
        <f t="shared" si="3"/>
        <v>39523.809523809519</v>
      </c>
    </row>
    <row r="12" spans="1:17" x14ac:dyDescent="0.25">
      <c r="A12" s="43"/>
      <c r="B12" s="10" t="s">
        <v>15</v>
      </c>
      <c r="C12" s="10" t="s">
        <v>16</v>
      </c>
      <c r="D12" s="10"/>
      <c r="E12" s="11" t="s">
        <v>109</v>
      </c>
      <c r="F12" s="11" t="s">
        <v>108</v>
      </c>
      <c r="G12" s="9">
        <v>135000</v>
      </c>
      <c r="H12" s="9">
        <v>135000</v>
      </c>
      <c r="I12" s="9"/>
      <c r="J12" s="9">
        <f t="shared" si="1"/>
        <v>135000</v>
      </c>
      <c r="K12" s="9">
        <f t="shared" si="0"/>
        <v>135000</v>
      </c>
      <c r="L12" s="25">
        <v>0</v>
      </c>
      <c r="M12" s="25">
        <f t="shared" si="2"/>
        <v>135000</v>
      </c>
      <c r="N12" s="25">
        <f t="shared" si="4"/>
        <v>135000</v>
      </c>
      <c r="O12" s="25"/>
      <c r="P12" s="38">
        <f t="shared" si="5"/>
        <v>135000</v>
      </c>
      <c r="Q12" s="25">
        <f t="shared" si="3"/>
        <v>135000</v>
      </c>
    </row>
    <row r="13" spans="1:17" x14ac:dyDescent="0.25">
      <c r="A13" s="43" t="s">
        <v>17</v>
      </c>
      <c r="B13" s="10" t="s">
        <v>18</v>
      </c>
      <c r="C13" s="10" t="s">
        <v>19</v>
      </c>
      <c r="D13" s="10"/>
      <c r="E13" s="11">
        <v>20</v>
      </c>
      <c r="F13" s="11">
        <v>5</v>
      </c>
      <c r="G13" s="9">
        <v>6459070.0616872003</v>
      </c>
      <c r="H13" s="9">
        <v>6459070.0616872003</v>
      </c>
      <c r="I13" s="9">
        <v>1116</v>
      </c>
      <c r="J13" s="9">
        <f t="shared" si="1"/>
        <v>6460186.0616872003</v>
      </c>
      <c r="K13" s="9">
        <f t="shared" si="0"/>
        <v>6460186.0616872003</v>
      </c>
      <c r="L13" s="25">
        <f>708</f>
        <v>708</v>
      </c>
      <c r="M13" s="25">
        <f t="shared" si="2"/>
        <v>6460894.0616872003</v>
      </c>
      <c r="N13" s="25">
        <f t="shared" si="4"/>
        <v>6460894.0616872003</v>
      </c>
      <c r="O13" s="38">
        <f>337+536</f>
        <v>873</v>
      </c>
      <c r="P13" s="38">
        <f>M13+O13</f>
        <v>6461767.0616872003</v>
      </c>
      <c r="Q13" s="25">
        <f>N13+O13</f>
        <v>6461767.0616872003</v>
      </c>
    </row>
    <row r="14" spans="1:17" x14ac:dyDescent="0.25">
      <c r="A14" s="43"/>
      <c r="B14" s="10" t="s">
        <v>18</v>
      </c>
      <c r="C14" s="10" t="s">
        <v>19</v>
      </c>
      <c r="D14" s="10"/>
      <c r="E14" s="11" t="s">
        <v>191</v>
      </c>
      <c r="F14" s="11">
        <v>5</v>
      </c>
      <c r="G14" s="9">
        <v>0</v>
      </c>
      <c r="H14" s="9">
        <v>0</v>
      </c>
      <c r="I14" s="9">
        <v>47092</v>
      </c>
      <c r="J14" s="9">
        <f t="shared" si="1"/>
        <v>47092</v>
      </c>
      <c r="K14" s="9">
        <f t="shared" si="0"/>
        <v>47092</v>
      </c>
      <c r="L14" s="25">
        <v>27006</v>
      </c>
      <c r="M14" s="25">
        <f t="shared" si="2"/>
        <v>74098</v>
      </c>
      <c r="N14" s="25">
        <f t="shared" si="4"/>
        <v>74098</v>
      </c>
      <c r="O14" s="25"/>
      <c r="P14" s="38">
        <f t="shared" si="5"/>
        <v>74098</v>
      </c>
      <c r="Q14" s="25">
        <f t="shared" si="3"/>
        <v>74098</v>
      </c>
    </row>
    <row r="15" spans="1:17" x14ac:dyDescent="0.25">
      <c r="A15" s="43"/>
      <c r="B15" s="10" t="s">
        <v>20</v>
      </c>
      <c r="C15" s="10" t="s">
        <v>122</v>
      </c>
      <c r="D15" s="10" t="s">
        <v>124</v>
      </c>
      <c r="E15" s="11" t="s">
        <v>109</v>
      </c>
      <c r="F15" s="11" t="s">
        <v>108</v>
      </c>
      <c r="G15" s="9">
        <v>18000</v>
      </c>
      <c r="H15" s="9">
        <v>17142.857142857141</v>
      </c>
      <c r="I15" s="9"/>
      <c r="J15" s="9">
        <f t="shared" si="1"/>
        <v>18000</v>
      </c>
      <c r="K15" s="9">
        <f t="shared" si="0"/>
        <v>17142.857142857141</v>
      </c>
      <c r="L15" s="25">
        <v>0</v>
      </c>
      <c r="M15" s="25">
        <f t="shared" si="2"/>
        <v>18000</v>
      </c>
      <c r="N15" s="25">
        <f t="shared" si="4"/>
        <v>17142.857142857141</v>
      </c>
      <c r="O15" s="25"/>
      <c r="P15" s="38">
        <f t="shared" si="5"/>
        <v>18000</v>
      </c>
      <c r="Q15" s="25">
        <f t="shared" si="3"/>
        <v>17142.857142857141</v>
      </c>
    </row>
    <row r="16" spans="1:17" x14ac:dyDescent="0.25">
      <c r="A16" s="43"/>
      <c r="B16" s="10" t="s">
        <v>21</v>
      </c>
      <c r="C16" s="10" t="s">
        <v>22</v>
      </c>
      <c r="D16" s="10"/>
      <c r="E16" s="11" t="s">
        <v>109</v>
      </c>
      <c r="F16" s="11" t="s">
        <v>108</v>
      </c>
      <c r="G16" s="9">
        <v>5000</v>
      </c>
      <c r="H16" s="9">
        <v>4761.9047619047615</v>
      </c>
      <c r="I16" s="9"/>
      <c r="J16" s="9">
        <f t="shared" si="1"/>
        <v>5000</v>
      </c>
      <c r="K16" s="9">
        <f t="shared" si="0"/>
        <v>4761.9047619047615</v>
      </c>
      <c r="L16" s="25">
        <v>0</v>
      </c>
      <c r="M16" s="25">
        <f t="shared" si="2"/>
        <v>5000</v>
      </c>
      <c r="N16" s="25">
        <f t="shared" si="4"/>
        <v>4761.9047619047615</v>
      </c>
      <c r="O16" s="25"/>
      <c r="P16" s="38">
        <f t="shared" si="5"/>
        <v>5000</v>
      </c>
      <c r="Q16" s="25">
        <f t="shared" si="3"/>
        <v>4761.9047619047615</v>
      </c>
    </row>
    <row r="17" spans="1:17" x14ac:dyDescent="0.25">
      <c r="A17" s="43"/>
      <c r="B17" s="10" t="s">
        <v>23</v>
      </c>
      <c r="C17" s="10" t="s">
        <v>24</v>
      </c>
      <c r="D17" s="10"/>
      <c r="E17" s="11" t="s">
        <v>109</v>
      </c>
      <c r="F17" s="11" t="s">
        <v>108</v>
      </c>
      <c r="G17" s="9">
        <v>5000</v>
      </c>
      <c r="H17" s="9">
        <v>4761.9047619047615</v>
      </c>
      <c r="I17" s="9"/>
      <c r="J17" s="9">
        <f t="shared" si="1"/>
        <v>5000</v>
      </c>
      <c r="K17" s="9">
        <f t="shared" si="0"/>
        <v>4761.9047619047615</v>
      </c>
      <c r="L17" s="25">
        <v>0</v>
      </c>
      <c r="M17" s="25">
        <f t="shared" si="2"/>
        <v>5000</v>
      </c>
      <c r="N17" s="25">
        <f t="shared" si="4"/>
        <v>4761.9047619047615</v>
      </c>
      <c r="O17" s="25"/>
      <c r="P17" s="38">
        <f t="shared" si="5"/>
        <v>5000</v>
      </c>
      <c r="Q17" s="25">
        <f t="shared" si="3"/>
        <v>4761.9047619047615</v>
      </c>
    </row>
    <row r="18" spans="1:17" x14ac:dyDescent="0.25">
      <c r="A18" s="43"/>
      <c r="B18" s="10" t="s">
        <v>25</v>
      </c>
      <c r="C18" s="10" t="s">
        <v>26</v>
      </c>
      <c r="D18" s="10"/>
      <c r="E18" s="11" t="s">
        <v>109</v>
      </c>
      <c r="F18" s="11" t="s">
        <v>108</v>
      </c>
      <c r="G18" s="9">
        <v>25000</v>
      </c>
      <c r="H18" s="9">
        <v>23809.523809523809</v>
      </c>
      <c r="I18" s="9"/>
      <c r="J18" s="9">
        <f t="shared" si="1"/>
        <v>25000</v>
      </c>
      <c r="K18" s="9">
        <f t="shared" si="0"/>
        <v>23809.523809523809</v>
      </c>
      <c r="L18" s="25">
        <v>0</v>
      </c>
      <c r="M18" s="25">
        <f t="shared" si="2"/>
        <v>25000</v>
      </c>
      <c r="N18" s="25">
        <f t="shared" si="4"/>
        <v>23809.523809523809</v>
      </c>
      <c r="O18" s="38">
        <v>-3840</v>
      </c>
      <c r="P18" s="38">
        <f>M18+O18</f>
        <v>21160</v>
      </c>
      <c r="Q18" s="25">
        <f>N18+O18</f>
        <v>19969.523809523809</v>
      </c>
    </row>
    <row r="19" spans="1:17" x14ac:dyDescent="0.25">
      <c r="A19" s="43"/>
      <c r="B19" s="10" t="s">
        <v>27</v>
      </c>
      <c r="C19" s="10" t="s">
        <v>132</v>
      </c>
      <c r="D19" s="10"/>
      <c r="E19" s="11" t="s">
        <v>109</v>
      </c>
      <c r="F19" s="11" t="s">
        <v>108</v>
      </c>
      <c r="G19" s="9">
        <v>17000</v>
      </c>
      <c r="H19" s="9">
        <v>16190.476190476189</v>
      </c>
      <c r="I19" s="9"/>
      <c r="J19" s="9">
        <f t="shared" si="1"/>
        <v>17000</v>
      </c>
      <c r="K19" s="9">
        <f t="shared" si="0"/>
        <v>16190.476190476189</v>
      </c>
      <c r="L19" s="25">
        <v>0</v>
      </c>
      <c r="M19" s="25">
        <f t="shared" si="2"/>
        <v>17000</v>
      </c>
      <c r="N19" s="25">
        <f t="shared" si="4"/>
        <v>16190.476190476189</v>
      </c>
      <c r="O19" s="25"/>
      <c r="P19" s="38">
        <f t="shared" ref="P19:P24" si="6">M19+O19</f>
        <v>17000</v>
      </c>
      <c r="Q19" s="25">
        <f t="shared" si="3"/>
        <v>16190.476190476189</v>
      </c>
    </row>
    <row r="20" spans="1:17" x14ac:dyDescent="0.25">
      <c r="A20" s="43"/>
      <c r="B20" s="10" t="s">
        <v>28</v>
      </c>
      <c r="C20" s="10" t="s">
        <v>29</v>
      </c>
      <c r="D20" s="10"/>
      <c r="E20" s="11" t="s">
        <v>109</v>
      </c>
      <c r="F20" s="11" t="s">
        <v>108</v>
      </c>
      <c r="G20" s="9">
        <v>14000</v>
      </c>
      <c r="H20" s="9">
        <v>13333.333333333332</v>
      </c>
      <c r="I20" s="9"/>
      <c r="J20" s="9">
        <f t="shared" si="1"/>
        <v>14000</v>
      </c>
      <c r="K20" s="9">
        <f t="shared" si="0"/>
        <v>13333.333333333332</v>
      </c>
      <c r="L20" s="25">
        <v>0</v>
      </c>
      <c r="M20" s="25">
        <f t="shared" si="2"/>
        <v>14000</v>
      </c>
      <c r="N20" s="25">
        <f t="shared" si="4"/>
        <v>13333.333333333332</v>
      </c>
      <c r="O20" s="25"/>
      <c r="P20" s="38">
        <f t="shared" si="6"/>
        <v>14000</v>
      </c>
      <c r="Q20" s="25">
        <f t="shared" si="3"/>
        <v>13333.333333333332</v>
      </c>
    </row>
    <row r="21" spans="1:17" x14ac:dyDescent="0.25">
      <c r="A21" s="43"/>
      <c r="B21" s="10" t="s">
        <v>30</v>
      </c>
      <c r="C21" s="10" t="s">
        <v>31</v>
      </c>
      <c r="D21" s="10"/>
      <c r="E21" s="11" t="s">
        <v>32</v>
      </c>
      <c r="F21" s="11">
        <v>45</v>
      </c>
      <c r="G21" s="9">
        <v>650</v>
      </c>
      <c r="H21" s="9">
        <v>650</v>
      </c>
      <c r="I21" s="9"/>
      <c r="J21" s="9">
        <f t="shared" si="1"/>
        <v>650</v>
      </c>
      <c r="K21" s="9">
        <f t="shared" si="0"/>
        <v>650</v>
      </c>
      <c r="L21" s="25">
        <v>0</v>
      </c>
      <c r="M21" s="25">
        <f t="shared" si="2"/>
        <v>650</v>
      </c>
      <c r="N21" s="25">
        <f t="shared" si="4"/>
        <v>650</v>
      </c>
      <c r="O21" s="25"/>
      <c r="P21" s="38">
        <f t="shared" si="6"/>
        <v>650</v>
      </c>
      <c r="Q21" s="25">
        <f t="shared" si="3"/>
        <v>650</v>
      </c>
    </row>
    <row r="22" spans="1:17" x14ac:dyDescent="0.25">
      <c r="A22" s="43"/>
      <c r="B22" s="10" t="s">
        <v>33</v>
      </c>
      <c r="C22" s="10" t="s">
        <v>34</v>
      </c>
      <c r="D22" s="10"/>
      <c r="E22" s="11" t="s">
        <v>109</v>
      </c>
      <c r="F22" s="11" t="s">
        <v>108</v>
      </c>
      <c r="G22" s="9">
        <v>45000</v>
      </c>
      <c r="H22" s="9">
        <v>42857.142857142855</v>
      </c>
      <c r="I22" s="9"/>
      <c r="J22" s="9">
        <f t="shared" si="1"/>
        <v>45000</v>
      </c>
      <c r="K22" s="9">
        <f t="shared" si="0"/>
        <v>42857.142857142855</v>
      </c>
      <c r="L22" s="25">
        <v>0</v>
      </c>
      <c r="M22" s="25">
        <f t="shared" si="2"/>
        <v>45000</v>
      </c>
      <c r="N22" s="25">
        <f t="shared" si="4"/>
        <v>42857.142857142855</v>
      </c>
      <c r="O22" s="25"/>
      <c r="P22" s="38">
        <f t="shared" si="6"/>
        <v>45000</v>
      </c>
      <c r="Q22" s="25">
        <f t="shared" si="3"/>
        <v>42857.142857142855</v>
      </c>
    </row>
    <row r="23" spans="1:17" x14ac:dyDescent="0.25">
      <c r="A23" s="43" t="s">
        <v>35</v>
      </c>
      <c r="B23" s="10" t="s">
        <v>36</v>
      </c>
      <c r="C23" s="10" t="s">
        <v>37</v>
      </c>
      <c r="D23" s="10"/>
      <c r="E23" s="11" t="s">
        <v>109</v>
      </c>
      <c r="F23" s="11" t="s">
        <v>108</v>
      </c>
      <c r="G23" s="9">
        <v>139694</v>
      </c>
      <c r="H23" s="9">
        <v>133041.90476190476</v>
      </c>
      <c r="I23" s="9">
        <v>-21000</v>
      </c>
      <c r="J23" s="9">
        <f>G23-22000</f>
        <v>117694</v>
      </c>
      <c r="K23" s="9">
        <f t="shared" si="0"/>
        <v>112041.90476190476</v>
      </c>
      <c r="L23" s="25">
        <v>0</v>
      </c>
      <c r="M23" s="25">
        <f t="shared" si="2"/>
        <v>117694</v>
      </c>
      <c r="N23" s="25">
        <f t="shared" si="4"/>
        <v>112041.90476190476</v>
      </c>
      <c r="O23" s="25"/>
      <c r="P23" s="38">
        <f>M23+O23</f>
        <v>117694</v>
      </c>
      <c r="Q23" s="25">
        <f t="shared" si="3"/>
        <v>112041.90476190476</v>
      </c>
    </row>
    <row r="24" spans="1:17" ht="24.75" x14ac:dyDescent="0.25">
      <c r="A24" s="43"/>
      <c r="B24" s="10" t="s">
        <v>36</v>
      </c>
      <c r="C24" s="10" t="s">
        <v>37</v>
      </c>
      <c r="D24" s="10" t="s">
        <v>185</v>
      </c>
      <c r="E24" s="11" t="s">
        <v>186</v>
      </c>
      <c r="F24" s="11">
        <v>5</v>
      </c>
      <c r="G24" s="9">
        <v>0</v>
      </c>
      <c r="H24" s="9">
        <v>0</v>
      </c>
      <c r="I24" s="9">
        <v>49525</v>
      </c>
      <c r="J24" s="9">
        <f t="shared" ref="J24:J30" si="7">G24+I24</f>
        <v>49525</v>
      </c>
      <c r="K24" s="9">
        <f t="shared" si="0"/>
        <v>49525</v>
      </c>
      <c r="L24" s="25">
        <v>0</v>
      </c>
      <c r="M24" s="25">
        <f t="shared" si="2"/>
        <v>49525</v>
      </c>
      <c r="N24" s="25">
        <f t="shared" si="4"/>
        <v>49525</v>
      </c>
      <c r="O24" s="25"/>
      <c r="P24" s="38">
        <f t="shared" si="6"/>
        <v>49525</v>
      </c>
      <c r="Q24" s="25">
        <f t="shared" si="3"/>
        <v>49525</v>
      </c>
    </row>
    <row r="25" spans="1:17" ht="14.25" customHeight="1" x14ac:dyDescent="0.25">
      <c r="A25" s="43"/>
      <c r="B25" s="10" t="s">
        <v>103</v>
      </c>
      <c r="C25" s="10" t="s">
        <v>123</v>
      </c>
      <c r="D25" s="10"/>
      <c r="E25" s="11">
        <v>20</v>
      </c>
      <c r="F25" s="11">
        <v>45</v>
      </c>
      <c r="G25" s="9">
        <v>2000</v>
      </c>
      <c r="H25" s="9">
        <v>2000</v>
      </c>
      <c r="I25" s="9"/>
      <c r="J25" s="9">
        <f t="shared" si="7"/>
        <v>2000</v>
      </c>
      <c r="K25" s="9">
        <f t="shared" si="0"/>
        <v>2000</v>
      </c>
      <c r="L25" s="25">
        <v>0</v>
      </c>
      <c r="M25" s="25">
        <f t="shared" si="2"/>
        <v>2000</v>
      </c>
      <c r="N25" s="25">
        <f t="shared" si="4"/>
        <v>2000</v>
      </c>
      <c r="O25" s="25"/>
      <c r="P25" s="38">
        <f>M25+O25</f>
        <v>2000</v>
      </c>
      <c r="Q25" s="25">
        <f t="shared" si="3"/>
        <v>2000</v>
      </c>
    </row>
    <row r="26" spans="1:17" x14ac:dyDescent="0.25">
      <c r="A26" s="43" t="s">
        <v>113</v>
      </c>
      <c r="B26" s="10" t="s">
        <v>40</v>
      </c>
      <c r="C26" s="10" t="s">
        <v>41</v>
      </c>
      <c r="D26" s="10"/>
      <c r="E26" s="11" t="s">
        <v>114</v>
      </c>
      <c r="F26" s="11" t="s">
        <v>108</v>
      </c>
      <c r="G26" s="9">
        <v>1175625</v>
      </c>
      <c r="H26" s="9">
        <v>979687</v>
      </c>
      <c r="I26" s="9"/>
      <c r="J26" s="9">
        <f t="shared" si="7"/>
        <v>1175625</v>
      </c>
      <c r="K26" s="9">
        <f t="shared" si="0"/>
        <v>979687</v>
      </c>
      <c r="L26" s="38">
        <f>(-12340)+(-2468)</f>
        <v>-14808</v>
      </c>
      <c r="M26" s="25">
        <f t="shared" si="2"/>
        <v>1160817</v>
      </c>
      <c r="N26" s="25">
        <f t="shared" si="4"/>
        <v>964879</v>
      </c>
      <c r="O26" s="38">
        <f>-40000+2468</f>
        <v>-37532</v>
      </c>
      <c r="P26" s="38">
        <f>M26+O26-8000</f>
        <v>1115285</v>
      </c>
      <c r="Q26" s="38">
        <f>N26+O26</f>
        <v>927347</v>
      </c>
    </row>
    <row r="27" spans="1:17" x14ac:dyDescent="0.25">
      <c r="A27" s="43"/>
      <c r="B27" s="10" t="s">
        <v>10</v>
      </c>
      <c r="C27" s="10" t="s">
        <v>11</v>
      </c>
      <c r="D27" s="10"/>
      <c r="E27" s="11" t="s">
        <v>109</v>
      </c>
      <c r="F27" s="11" t="s">
        <v>108</v>
      </c>
      <c r="G27" s="9">
        <v>5000</v>
      </c>
      <c r="H27" s="9">
        <v>4761.9047619047615</v>
      </c>
      <c r="I27" s="9"/>
      <c r="J27" s="9">
        <f t="shared" si="7"/>
        <v>5000</v>
      </c>
      <c r="K27" s="9">
        <f t="shared" si="0"/>
        <v>4761.9047619047615</v>
      </c>
      <c r="L27" s="25">
        <v>0</v>
      </c>
      <c r="M27" s="25">
        <f t="shared" si="2"/>
        <v>5000</v>
      </c>
      <c r="N27" s="25">
        <f t="shared" si="4"/>
        <v>4761.9047619047615</v>
      </c>
      <c r="O27" s="25"/>
      <c r="P27" s="38">
        <f>M27+O27</f>
        <v>5000</v>
      </c>
      <c r="Q27" s="25">
        <f t="shared" si="3"/>
        <v>4761.9047619047615</v>
      </c>
    </row>
    <row r="28" spans="1:17" x14ac:dyDescent="0.25">
      <c r="A28" s="43"/>
      <c r="B28" s="10" t="s">
        <v>42</v>
      </c>
      <c r="C28" s="10" t="s">
        <v>133</v>
      </c>
      <c r="D28" s="10"/>
      <c r="E28" s="11" t="s">
        <v>109</v>
      </c>
      <c r="F28" s="11" t="s">
        <v>108</v>
      </c>
      <c r="G28" s="9">
        <v>2500</v>
      </c>
      <c r="H28" s="9">
        <v>2380.9523809523807</v>
      </c>
      <c r="I28" s="9"/>
      <c r="J28" s="9">
        <f t="shared" si="7"/>
        <v>2500</v>
      </c>
      <c r="K28" s="9">
        <f t="shared" si="0"/>
        <v>2380.9523809523807</v>
      </c>
      <c r="L28" s="25">
        <v>0</v>
      </c>
      <c r="M28" s="25">
        <f t="shared" si="2"/>
        <v>2500</v>
      </c>
      <c r="N28" s="25">
        <f t="shared" si="4"/>
        <v>2380.9523809523807</v>
      </c>
      <c r="O28" s="25"/>
      <c r="P28" s="38">
        <f t="shared" ref="P28:P30" si="8">M28+O28</f>
        <v>2500</v>
      </c>
      <c r="Q28" s="25">
        <f t="shared" si="3"/>
        <v>2380.9523809523807</v>
      </c>
    </row>
    <row r="29" spans="1:17" x14ac:dyDescent="0.25">
      <c r="A29" s="43"/>
      <c r="B29" s="10" t="s">
        <v>38</v>
      </c>
      <c r="C29" s="10" t="s">
        <v>39</v>
      </c>
      <c r="D29" s="10"/>
      <c r="E29" s="11" t="s">
        <v>109</v>
      </c>
      <c r="F29" s="11" t="s">
        <v>108</v>
      </c>
      <c r="G29" s="9">
        <v>10000</v>
      </c>
      <c r="H29" s="9">
        <v>9523.8095238095229</v>
      </c>
      <c r="I29" s="9"/>
      <c r="J29" s="9">
        <f t="shared" si="7"/>
        <v>10000</v>
      </c>
      <c r="K29" s="9">
        <f t="shared" si="0"/>
        <v>9523.8095238095229</v>
      </c>
      <c r="L29" s="25">
        <v>0</v>
      </c>
      <c r="M29" s="25">
        <f t="shared" si="2"/>
        <v>10000</v>
      </c>
      <c r="N29" s="25">
        <f t="shared" si="4"/>
        <v>9523.8095238095229</v>
      </c>
      <c r="O29" s="25"/>
      <c r="P29" s="38">
        <f t="shared" si="8"/>
        <v>10000</v>
      </c>
      <c r="Q29" s="25">
        <f t="shared" si="3"/>
        <v>9523.8095238095229</v>
      </c>
    </row>
    <row r="30" spans="1:17" x14ac:dyDescent="0.25">
      <c r="A30" s="28" t="s">
        <v>194</v>
      </c>
      <c r="B30" s="10" t="s">
        <v>44</v>
      </c>
      <c r="C30" s="10" t="s">
        <v>195</v>
      </c>
      <c r="D30" s="10"/>
      <c r="E30" s="11" t="s">
        <v>109</v>
      </c>
      <c r="F30" s="11" t="s">
        <v>108</v>
      </c>
      <c r="G30" s="9">
        <v>700</v>
      </c>
      <c r="H30" s="9">
        <v>666.66666666666663</v>
      </c>
      <c r="I30" s="9"/>
      <c r="J30" s="9">
        <f t="shared" si="7"/>
        <v>700</v>
      </c>
      <c r="K30" s="9">
        <f t="shared" si="0"/>
        <v>666.66666666666663</v>
      </c>
      <c r="L30" s="25">
        <v>0</v>
      </c>
      <c r="M30" s="25">
        <f t="shared" si="2"/>
        <v>700</v>
      </c>
      <c r="N30" s="25">
        <f t="shared" si="4"/>
        <v>666.66666666666663</v>
      </c>
      <c r="O30" s="25"/>
      <c r="P30" s="38">
        <f t="shared" si="8"/>
        <v>700</v>
      </c>
      <c r="Q30" s="25">
        <f t="shared" si="3"/>
        <v>666.66666666666663</v>
      </c>
    </row>
    <row r="31" spans="1:17" x14ac:dyDescent="0.25">
      <c r="A31" s="15" t="s">
        <v>45</v>
      </c>
      <c r="B31" s="16"/>
      <c r="C31" s="16"/>
      <c r="D31" s="16"/>
      <c r="E31" s="17"/>
      <c r="F31" s="17"/>
      <c r="G31" s="16"/>
      <c r="H31" s="20"/>
      <c r="I31" s="9"/>
      <c r="J31" s="9"/>
      <c r="K31" s="9"/>
      <c r="L31" s="25"/>
      <c r="M31" s="25"/>
      <c r="N31" s="25"/>
      <c r="O31" s="39"/>
      <c r="P31" s="39"/>
      <c r="Q31" s="39"/>
    </row>
    <row r="32" spans="1:17" ht="60" x14ac:dyDescent="0.25">
      <c r="A32" s="22" t="s">
        <v>0</v>
      </c>
      <c r="B32" s="22" t="s">
        <v>1</v>
      </c>
      <c r="C32" s="22" t="s">
        <v>2</v>
      </c>
      <c r="D32" s="22" t="s">
        <v>120</v>
      </c>
      <c r="E32" s="22" t="s">
        <v>3</v>
      </c>
      <c r="F32" s="22" t="s">
        <v>4</v>
      </c>
      <c r="G32" s="22" t="s">
        <v>207</v>
      </c>
      <c r="H32" s="22" t="s">
        <v>208</v>
      </c>
      <c r="I32" s="22" t="s">
        <v>196</v>
      </c>
      <c r="J32" s="22" t="s">
        <v>211</v>
      </c>
      <c r="K32" s="22" t="s">
        <v>212</v>
      </c>
      <c r="L32" s="26" t="s">
        <v>206</v>
      </c>
      <c r="M32" s="22" t="s">
        <v>202</v>
      </c>
      <c r="N32" s="22" t="s">
        <v>203</v>
      </c>
      <c r="O32" s="26" t="s">
        <v>210</v>
      </c>
      <c r="P32" s="26" t="s">
        <v>204</v>
      </c>
      <c r="Q32" s="26" t="s">
        <v>205</v>
      </c>
    </row>
    <row r="33" spans="1:17" x14ac:dyDescent="0.25">
      <c r="A33" s="43" t="s">
        <v>46</v>
      </c>
      <c r="B33" s="10" t="s">
        <v>47</v>
      </c>
      <c r="C33" s="10" t="s">
        <v>48</v>
      </c>
      <c r="D33" s="10"/>
      <c r="E33" s="11" t="s">
        <v>32</v>
      </c>
      <c r="F33" s="11">
        <v>45</v>
      </c>
      <c r="G33" s="9">
        <v>103442</v>
      </c>
      <c r="H33" s="9">
        <v>103442</v>
      </c>
      <c r="I33" s="9"/>
      <c r="J33" s="9">
        <f t="shared" ref="J33:J42" si="9">G33+I33</f>
        <v>103442</v>
      </c>
      <c r="K33" s="9">
        <f t="shared" ref="K33:K42" si="10">H33+I33</f>
        <v>103442</v>
      </c>
      <c r="L33" s="25">
        <v>0</v>
      </c>
      <c r="M33" s="25">
        <f>J33+L33</f>
        <v>103442</v>
      </c>
      <c r="N33" s="25">
        <f>K33+L33</f>
        <v>103442</v>
      </c>
      <c r="O33" s="25"/>
      <c r="P33" s="38">
        <f>M33+O33</f>
        <v>103442</v>
      </c>
      <c r="Q33" s="25">
        <f>N33+O33</f>
        <v>103442</v>
      </c>
    </row>
    <row r="34" spans="1:17" x14ac:dyDescent="0.25">
      <c r="A34" s="43"/>
      <c r="B34" s="10" t="s">
        <v>49</v>
      </c>
      <c r="C34" s="10" t="s">
        <v>118</v>
      </c>
      <c r="D34" s="10"/>
      <c r="E34" s="11" t="s">
        <v>109</v>
      </c>
      <c r="F34" s="11" t="s">
        <v>108</v>
      </c>
      <c r="G34" s="9">
        <v>15000</v>
      </c>
      <c r="H34" s="9">
        <v>14285.714285714284</v>
      </c>
      <c r="I34" s="9"/>
      <c r="J34" s="9">
        <f t="shared" si="9"/>
        <v>15000</v>
      </c>
      <c r="K34" s="9">
        <f t="shared" si="10"/>
        <v>14285.714285714284</v>
      </c>
      <c r="L34" s="25">
        <v>0</v>
      </c>
      <c r="M34" s="25">
        <f t="shared" ref="M34:M42" si="11">J34+L34</f>
        <v>15000</v>
      </c>
      <c r="N34" s="25">
        <f t="shared" ref="N34:N42" si="12">K34+L34</f>
        <v>14285.714285714284</v>
      </c>
      <c r="O34" s="25"/>
      <c r="P34" s="38">
        <f t="shared" ref="P34:P42" si="13">M34+O34</f>
        <v>15000</v>
      </c>
      <c r="Q34" s="25">
        <f t="shared" ref="Q34:Q42" si="14">N34+O34</f>
        <v>14285.714285714284</v>
      </c>
    </row>
    <row r="35" spans="1:17" x14ac:dyDescent="0.25">
      <c r="A35" s="43"/>
      <c r="B35" s="10" t="s">
        <v>50</v>
      </c>
      <c r="C35" s="10" t="s">
        <v>100</v>
      </c>
      <c r="D35" s="10"/>
      <c r="E35" s="11" t="s">
        <v>109</v>
      </c>
      <c r="F35" s="11" t="s">
        <v>108</v>
      </c>
      <c r="G35" s="9">
        <v>15352.5</v>
      </c>
      <c r="H35" s="9">
        <v>14621.428571428571</v>
      </c>
      <c r="I35" s="9"/>
      <c r="J35" s="9">
        <f t="shared" si="9"/>
        <v>15352.5</v>
      </c>
      <c r="K35" s="9">
        <f t="shared" si="10"/>
        <v>14621.428571428571</v>
      </c>
      <c r="L35" s="25">
        <v>0</v>
      </c>
      <c r="M35" s="25">
        <f t="shared" si="11"/>
        <v>15352.5</v>
      </c>
      <c r="N35" s="25">
        <f t="shared" si="12"/>
        <v>14621.428571428571</v>
      </c>
      <c r="O35" s="25"/>
      <c r="P35" s="38">
        <f t="shared" si="13"/>
        <v>15352.5</v>
      </c>
      <c r="Q35" s="25">
        <f t="shared" si="14"/>
        <v>14621.428571428571</v>
      </c>
    </row>
    <row r="36" spans="1:17" ht="48.75" x14ac:dyDescent="0.25">
      <c r="A36" s="43"/>
      <c r="B36" s="10" t="s">
        <v>50</v>
      </c>
      <c r="C36" s="10" t="s">
        <v>100</v>
      </c>
      <c r="D36" s="10" t="s">
        <v>189</v>
      </c>
      <c r="E36" s="11">
        <v>40</v>
      </c>
      <c r="F36" s="11">
        <v>5</v>
      </c>
      <c r="G36" s="9">
        <v>0</v>
      </c>
      <c r="H36" s="9">
        <v>0</v>
      </c>
      <c r="I36" s="9">
        <v>490586</v>
      </c>
      <c r="J36" s="9">
        <f t="shared" si="9"/>
        <v>490586</v>
      </c>
      <c r="K36" s="9">
        <f t="shared" si="10"/>
        <v>490586</v>
      </c>
      <c r="L36" s="25">
        <v>0</v>
      </c>
      <c r="M36" s="25">
        <f t="shared" si="11"/>
        <v>490586</v>
      </c>
      <c r="N36" s="25">
        <f t="shared" si="12"/>
        <v>490586</v>
      </c>
      <c r="O36" s="25"/>
      <c r="P36" s="38">
        <f t="shared" si="13"/>
        <v>490586</v>
      </c>
      <c r="Q36" s="25">
        <f t="shared" si="14"/>
        <v>490586</v>
      </c>
    </row>
    <row r="37" spans="1:17" x14ac:dyDescent="0.25">
      <c r="A37" s="43"/>
      <c r="B37" s="9" t="s">
        <v>136</v>
      </c>
      <c r="C37" s="9" t="s">
        <v>137</v>
      </c>
      <c r="D37" s="9"/>
      <c r="E37" s="11" t="s">
        <v>109</v>
      </c>
      <c r="F37" s="11" t="s">
        <v>108</v>
      </c>
      <c r="G37" s="9">
        <v>900000</v>
      </c>
      <c r="H37" s="9">
        <v>750000</v>
      </c>
      <c r="I37" s="9">
        <v>-47259</v>
      </c>
      <c r="J37" s="9">
        <f t="shared" si="9"/>
        <v>852741</v>
      </c>
      <c r="K37" s="9">
        <f t="shared" si="10"/>
        <v>702741</v>
      </c>
      <c r="L37" s="25">
        <v>-21750</v>
      </c>
      <c r="M37" s="25">
        <f t="shared" si="11"/>
        <v>830991</v>
      </c>
      <c r="N37" s="25">
        <f t="shared" si="12"/>
        <v>680991</v>
      </c>
      <c r="O37" s="25"/>
      <c r="P37" s="38">
        <f t="shared" si="13"/>
        <v>830991</v>
      </c>
      <c r="Q37" s="25">
        <f t="shared" si="14"/>
        <v>680991</v>
      </c>
    </row>
    <row r="38" spans="1:17" x14ac:dyDescent="0.25">
      <c r="A38" s="43" t="s">
        <v>51</v>
      </c>
      <c r="B38" s="9" t="s">
        <v>52</v>
      </c>
      <c r="C38" s="9" t="s">
        <v>53</v>
      </c>
      <c r="D38" s="9"/>
      <c r="E38" s="11" t="s">
        <v>109</v>
      </c>
      <c r="F38" s="11" t="s">
        <v>108</v>
      </c>
      <c r="G38" s="9">
        <v>84647.5</v>
      </c>
      <c r="H38" s="9">
        <v>80616.666666666657</v>
      </c>
      <c r="I38" s="9">
        <v>-160</v>
      </c>
      <c r="J38" s="9">
        <f t="shared" si="9"/>
        <v>84487.5</v>
      </c>
      <c r="K38" s="9">
        <f t="shared" si="10"/>
        <v>80456.666666666657</v>
      </c>
      <c r="L38" s="25">
        <v>0</v>
      </c>
      <c r="M38" s="25">
        <f t="shared" si="11"/>
        <v>84487.5</v>
      </c>
      <c r="N38" s="25">
        <f t="shared" si="12"/>
        <v>80456.666666666657</v>
      </c>
      <c r="O38" s="25"/>
      <c r="P38" s="38">
        <f t="shared" si="13"/>
        <v>84487.5</v>
      </c>
      <c r="Q38" s="25">
        <f t="shared" si="14"/>
        <v>80456.666666666657</v>
      </c>
    </row>
    <row r="39" spans="1:17" x14ac:dyDescent="0.25">
      <c r="A39" s="43"/>
      <c r="B39" s="9" t="s">
        <v>187</v>
      </c>
      <c r="C39" s="9" t="s">
        <v>188</v>
      </c>
      <c r="D39" s="9"/>
      <c r="E39" s="11">
        <v>20</v>
      </c>
      <c r="F39" s="11">
        <v>45</v>
      </c>
      <c r="G39" s="9">
        <v>0</v>
      </c>
      <c r="H39" s="9">
        <v>0</v>
      </c>
      <c r="I39" s="9">
        <v>160</v>
      </c>
      <c r="J39" s="9">
        <f t="shared" si="9"/>
        <v>160</v>
      </c>
      <c r="K39" s="9">
        <f t="shared" si="10"/>
        <v>160</v>
      </c>
      <c r="L39" s="25">
        <v>0</v>
      </c>
      <c r="M39" s="25">
        <f t="shared" si="11"/>
        <v>160</v>
      </c>
      <c r="N39" s="25">
        <f t="shared" si="12"/>
        <v>160</v>
      </c>
      <c r="O39" s="25"/>
      <c r="P39" s="38">
        <f t="shared" si="13"/>
        <v>160</v>
      </c>
      <c r="Q39" s="25">
        <f t="shared" si="14"/>
        <v>160</v>
      </c>
    </row>
    <row r="40" spans="1:17" x14ac:dyDescent="0.25">
      <c r="A40" s="43"/>
      <c r="B40" s="10" t="s">
        <v>52</v>
      </c>
      <c r="C40" s="10" t="s">
        <v>53</v>
      </c>
      <c r="D40" s="10" t="s">
        <v>126</v>
      </c>
      <c r="E40" s="11">
        <v>40</v>
      </c>
      <c r="F40" s="11">
        <v>5</v>
      </c>
      <c r="G40" s="11">
        <v>2156392</v>
      </c>
      <c r="H40" s="9">
        <v>1981204</v>
      </c>
      <c r="I40" s="9"/>
      <c r="J40" s="9">
        <f t="shared" si="9"/>
        <v>2156392</v>
      </c>
      <c r="K40" s="9">
        <f t="shared" si="10"/>
        <v>1981204</v>
      </c>
      <c r="L40" s="25">
        <v>0</v>
      </c>
      <c r="M40" s="25">
        <f t="shared" si="11"/>
        <v>2156392</v>
      </c>
      <c r="N40" s="25">
        <f t="shared" si="12"/>
        <v>1981204</v>
      </c>
      <c r="O40" s="25"/>
      <c r="P40" s="38">
        <f t="shared" si="13"/>
        <v>2156392</v>
      </c>
      <c r="Q40" s="25">
        <f t="shared" si="14"/>
        <v>1981204</v>
      </c>
    </row>
    <row r="41" spans="1:17" x14ac:dyDescent="0.25">
      <c r="A41" s="43"/>
      <c r="B41" s="10" t="s">
        <v>54</v>
      </c>
      <c r="C41" s="10" t="s">
        <v>55</v>
      </c>
      <c r="D41" s="10"/>
      <c r="E41" s="11" t="s">
        <v>32</v>
      </c>
      <c r="F41" s="11">
        <v>45</v>
      </c>
      <c r="G41" s="9">
        <v>8605.06</v>
      </c>
      <c r="H41" s="9">
        <v>8605.06</v>
      </c>
      <c r="I41" s="9"/>
      <c r="J41" s="9">
        <f t="shared" si="9"/>
        <v>8605.06</v>
      </c>
      <c r="K41" s="9">
        <f t="shared" si="10"/>
        <v>8605.06</v>
      </c>
      <c r="L41" s="25">
        <v>0</v>
      </c>
      <c r="M41" s="25">
        <f t="shared" si="11"/>
        <v>8605.06</v>
      </c>
      <c r="N41" s="25">
        <f t="shared" si="12"/>
        <v>8605.06</v>
      </c>
      <c r="O41" s="25"/>
      <c r="P41" s="38">
        <f t="shared" si="13"/>
        <v>8605.06</v>
      </c>
      <c r="Q41" s="25">
        <f t="shared" si="14"/>
        <v>8605.06</v>
      </c>
    </row>
    <row r="42" spans="1:17" x14ac:dyDescent="0.25">
      <c r="A42" s="4" t="s">
        <v>56</v>
      </c>
      <c r="B42" s="1" t="s">
        <v>57</v>
      </c>
      <c r="C42" s="1" t="s">
        <v>134</v>
      </c>
      <c r="D42" s="1"/>
      <c r="E42" s="5" t="s">
        <v>109</v>
      </c>
      <c r="F42" s="5" t="s">
        <v>108</v>
      </c>
      <c r="G42" s="2">
        <v>27000</v>
      </c>
      <c r="H42" s="9">
        <v>25714.285714285714</v>
      </c>
      <c r="I42" s="9"/>
      <c r="J42" s="9">
        <f t="shared" si="9"/>
        <v>27000</v>
      </c>
      <c r="K42" s="9">
        <f t="shared" si="10"/>
        <v>25714.285714285714</v>
      </c>
      <c r="L42" s="25">
        <v>0</v>
      </c>
      <c r="M42" s="25">
        <f t="shared" si="11"/>
        <v>27000</v>
      </c>
      <c r="N42" s="25">
        <f t="shared" si="12"/>
        <v>25714.285714285714</v>
      </c>
      <c r="O42" s="25"/>
      <c r="P42" s="38">
        <f t="shared" si="13"/>
        <v>27000</v>
      </c>
      <c r="Q42" s="25">
        <f t="shared" si="14"/>
        <v>25714.285714285714</v>
      </c>
    </row>
    <row r="43" spans="1:17" x14ac:dyDescent="0.25">
      <c r="A43" s="15" t="s">
        <v>58</v>
      </c>
      <c r="B43" s="16"/>
      <c r="C43" s="16"/>
      <c r="D43" s="16"/>
      <c r="E43" s="17"/>
      <c r="F43" s="17"/>
      <c r="G43" s="16"/>
      <c r="H43" s="20"/>
      <c r="I43" s="9"/>
      <c r="J43" s="9"/>
      <c r="K43" s="9"/>
      <c r="L43" s="25"/>
      <c r="M43" s="25"/>
      <c r="N43" s="25"/>
      <c r="O43" s="39"/>
      <c r="P43" s="39"/>
      <c r="Q43" s="39"/>
    </row>
    <row r="44" spans="1:17" ht="60" x14ac:dyDescent="0.25">
      <c r="A44" s="22" t="s">
        <v>0</v>
      </c>
      <c r="B44" s="22" t="s">
        <v>1</v>
      </c>
      <c r="C44" s="22" t="s">
        <v>2</v>
      </c>
      <c r="D44" s="22" t="s">
        <v>120</v>
      </c>
      <c r="E44" s="22" t="s">
        <v>3</v>
      </c>
      <c r="F44" s="22" t="s">
        <v>4</v>
      </c>
      <c r="G44" s="22" t="s">
        <v>207</v>
      </c>
      <c r="H44" s="22" t="s">
        <v>208</v>
      </c>
      <c r="I44" s="22" t="s">
        <v>196</v>
      </c>
      <c r="J44" s="22" t="s">
        <v>211</v>
      </c>
      <c r="K44" s="22" t="s">
        <v>212</v>
      </c>
      <c r="L44" s="26" t="s">
        <v>206</v>
      </c>
      <c r="M44" s="22" t="s">
        <v>202</v>
      </c>
      <c r="N44" s="22" t="s">
        <v>203</v>
      </c>
      <c r="O44" s="26" t="s">
        <v>210</v>
      </c>
      <c r="P44" s="26" t="s">
        <v>204</v>
      </c>
      <c r="Q44" s="26" t="s">
        <v>205</v>
      </c>
    </row>
    <row r="45" spans="1:17" x14ac:dyDescent="0.25">
      <c r="A45" s="40" t="s">
        <v>46</v>
      </c>
      <c r="B45" s="10" t="s">
        <v>59</v>
      </c>
      <c r="C45" s="10" t="s">
        <v>60</v>
      </c>
      <c r="D45" s="10"/>
      <c r="E45" s="11" t="s">
        <v>109</v>
      </c>
      <c r="F45" s="11" t="s">
        <v>108</v>
      </c>
      <c r="G45" s="9">
        <v>85000</v>
      </c>
      <c r="H45" s="9">
        <v>80952.380952380947</v>
      </c>
      <c r="I45" s="9"/>
      <c r="J45" s="9">
        <f t="shared" ref="J45:J54" si="15">G45+I45</f>
        <v>85000</v>
      </c>
      <c r="K45" s="9">
        <f t="shared" ref="K45:K54" si="16">H45+I45</f>
        <v>80952.380952380947</v>
      </c>
      <c r="L45" s="25">
        <v>0</v>
      </c>
      <c r="M45" s="25">
        <f>J45+L45</f>
        <v>85000</v>
      </c>
      <c r="N45" s="25">
        <f>K45+L45</f>
        <v>80952.380952380947</v>
      </c>
      <c r="O45" s="25"/>
      <c r="P45" s="38">
        <f>M45+O45</f>
        <v>85000</v>
      </c>
      <c r="Q45" s="25">
        <f>N45+O45</f>
        <v>80952.380952380947</v>
      </c>
    </row>
    <row r="46" spans="1:17" x14ac:dyDescent="0.25">
      <c r="A46" s="41"/>
      <c r="B46" s="10" t="s">
        <v>138</v>
      </c>
      <c r="C46" s="10" t="s">
        <v>139</v>
      </c>
      <c r="D46" s="10"/>
      <c r="E46" s="11" t="s">
        <v>109</v>
      </c>
      <c r="F46" s="11" t="s">
        <v>108</v>
      </c>
      <c r="G46" s="9">
        <v>180000</v>
      </c>
      <c r="H46" s="9">
        <v>150000</v>
      </c>
      <c r="I46" s="9"/>
      <c r="J46" s="9">
        <f t="shared" si="15"/>
        <v>180000</v>
      </c>
      <c r="K46" s="9">
        <f t="shared" si="16"/>
        <v>150000</v>
      </c>
      <c r="L46" s="25">
        <v>0</v>
      </c>
      <c r="M46" s="25">
        <f t="shared" ref="M46:M54" si="17">J46+L46</f>
        <v>180000</v>
      </c>
      <c r="N46" s="25">
        <f t="shared" ref="N46:N54" si="18">K46+L46</f>
        <v>150000</v>
      </c>
      <c r="O46" s="38">
        <f>-50000-24184-35000</f>
        <v>-109184</v>
      </c>
      <c r="P46" s="38">
        <f t="shared" ref="P46:P49" si="19">M46+O46</f>
        <v>70816</v>
      </c>
      <c r="Q46" s="25">
        <f t="shared" ref="Q46:Q49" si="20">N46+O46</f>
        <v>40816</v>
      </c>
    </row>
    <row r="47" spans="1:17" x14ac:dyDescent="0.25">
      <c r="A47" s="41"/>
      <c r="B47" s="10" t="s">
        <v>59</v>
      </c>
      <c r="C47" s="10" t="s">
        <v>60</v>
      </c>
      <c r="D47" s="10" t="s">
        <v>126</v>
      </c>
      <c r="E47" s="11">
        <v>40</v>
      </c>
      <c r="F47" s="11">
        <v>5</v>
      </c>
      <c r="G47" s="11">
        <v>21250</v>
      </c>
      <c r="H47" s="9">
        <v>18705</v>
      </c>
      <c r="I47" s="9"/>
      <c r="J47" s="9">
        <f t="shared" si="15"/>
        <v>21250</v>
      </c>
      <c r="K47" s="9">
        <f t="shared" si="16"/>
        <v>18705</v>
      </c>
      <c r="L47" s="25">
        <v>0</v>
      </c>
      <c r="M47" s="25">
        <f t="shared" si="17"/>
        <v>21250</v>
      </c>
      <c r="N47" s="25">
        <f t="shared" si="18"/>
        <v>18705</v>
      </c>
      <c r="O47" s="25"/>
      <c r="P47" s="38">
        <f t="shared" si="19"/>
        <v>21250</v>
      </c>
      <c r="Q47" s="25">
        <f t="shared" si="20"/>
        <v>18705</v>
      </c>
    </row>
    <row r="48" spans="1:17" x14ac:dyDescent="0.25">
      <c r="A48" s="41"/>
      <c r="B48" s="10" t="s">
        <v>61</v>
      </c>
      <c r="C48" s="10" t="s">
        <v>130</v>
      </c>
      <c r="D48" s="10"/>
      <c r="E48" s="11">
        <v>20</v>
      </c>
      <c r="F48" s="11">
        <v>452</v>
      </c>
      <c r="G48" s="9">
        <v>1065300</v>
      </c>
      <c r="H48" s="9">
        <v>1065300</v>
      </c>
      <c r="I48" s="9"/>
      <c r="J48" s="9">
        <f t="shared" si="15"/>
        <v>1065300</v>
      </c>
      <c r="K48" s="9">
        <f t="shared" si="16"/>
        <v>1065300</v>
      </c>
      <c r="L48" s="25">
        <v>0</v>
      </c>
      <c r="M48" s="25">
        <f t="shared" si="17"/>
        <v>1065300</v>
      </c>
      <c r="N48" s="25">
        <f t="shared" si="18"/>
        <v>1065300</v>
      </c>
      <c r="O48" s="25"/>
      <c r="P48" s="38">
        <f t="shared" si="19"/>
        <v>1065300</v>
      </c>
      <c r="Q48" s="25">
        <f t="shared" si="20"/>
        <v>1065300</v>
      </c>
    </row>
    <row r="49" spans="1:17" x14ac:dyDescent="0.25">
      <c r="A49" s="41"/>
      <c r="B49" s="10" t="s">
        <v>62</v>
      </c>
      <c r="C49" s="10" t="s">
        <v>63</v>
      </c>
      <c r="D49" s="10"/>
      <c r="E49" s="11">
        <v>20</v>
      </c>
      <c r="F49" s="11">
        <v>41</v>
      </c>
      <c r="G49" s="9">
        <v>3000</v>
      </c>
      <c r="H49" s="9">
        <v>3000</v>
      </c>
      <c r="I49" s="9"/>
      <c r="J49" s="9">
        <f t="shared" si="15"/>
        <v>3000</v>
      </c>
      <c r="K49" s="9">
        <f t="shared" si="16"/>
        <v>3000</v>
      </c>
      <c r="L49" s="25">
        <v>0</v>
      </c>
      <c r="M49" s="25">
        <f t="shared" si="17"/>
        <v>3000</v>
      </c>
      <c r="N49" s="25">
        <f t="shared" si="18"/>
        <v>3000</v>
      </c>
      <c r="O49" s="25"/>
      <c r="P49" s="38">
        <f t="shared" si="19"/>
        <v>3000</v>
      </c>
      <c r="Q49" s="25">
        <f t="shared" si="20"/>
        <v>3000</v>
      </c>
    </row>
    <row r="50" spans="1:17" x14ac:dyDescent="0.25">
      <c r="A50" s="41"/>
      <c r="B50" s="10" t="s">
        <v>64</v>
      </c>
      <c r="C50" s="10" t="s">
        <v>117</v>
      </c>
      <c r="D50" s="10"/>
      <c r="E50" s="11" t="s">
        <v>109</v>
      </c>
      <c r="F50" s="11" t="s">
        <v>108</v>
      </c>
      <c r="G50" s="9">
        <v>10500</v>
      </c>
      <c r="H50" s="9">
        <v>10000</v>
      </c>
      <c r="I50" s="9"/>
      <c r="J50" s="9">
        <f t="shared" si="15"/>
        <v>10500</v>
      </c>
      <c r="K50" s="9">
        <f t="shared" si="16"/>
        <v>10000</v>
      </c>
      <c r="L50" s="25">
        <v>0</v>
      </c>
      <c r="M50" s="25">
        <f t="shared" si="17"/>
        <v>10500</v>
      </c>
      <c r="N50" s="25">
        <f t="shared" si="18"/>
        <v>10000</v>
      </c>
      <c r="O50" s="25"/>
      <c r="P50" s="38">
        <f>M50+O50</f>
        <v>10500</v>
      </c>
      <c r="Q50" s="25">
        <f>N50+O50</f>
        <v>10000</v>
      </c>
    </row>
    <row r="51" spans="1:17" x14ac:dyDescent="0.25">
      <c r="A51" s="42"/>
      <c r="B51" s="10" t="s">
        <v>59</v>
      </c>
      <c r="C51" s="10" t="s">
        <v>60</v>
      </c>
      <c r="D51" s="10"/>
      <c r="E51" s="11" t="s">
        <v>209</v>
      </c>
      <c r="F51" s="11">
        <v>5</v>
      </c>
      <c r="G51" s="9">
        <v>0</v>
      </c>
      <c r="H51" s="9">
        <v>0</v>
      </c>
      <c r="I51" s="9"/>
      <c r="J51" s="9">
        <f t="shared" si="15"/>
        <v>0</v>
      </c>
      <c r="K51" s="9">
        <f t="shared" si="16"/>
        <v>0</v>
      </c>
      <c r="L51" s="25"/>
      <c r="M51" s="25">
        <v>0</v>
      </c>
      <c r="N51" s="25">
        <v>0</v>
      </c>
      <c r="O51" s="25">
        <v>2851760</v>
      </c>
      <c r="P51" s="38">
        <f t="shared" ref="P51:P54" si="21">M51+O51</f>
        <v>2851760</v>
      </c>
      <c r="Q51" s="25">
        <f t="shared" ref="Q51:Q54" si="22">N51+O51</f>
        <v>2851760</v>
      </c>
    </row>
    <row r="52" spans="1:17" x14ac:dyDescent="0.25">
      <c r="A52" s="28" t="s">
        <v>65</v>
      </c>
      <c r="B52" s="10" t="s">
        <v>66</v>
      </c>
      <c r="C52" s="10" t="s">
        <v>67</v>
      </c>
      <c r="D52" s="10"/>
      <c r="E52" s="11" t="s">
        <v>109</v>
      </c>
      <c r="F52" s="11" t="s">
        <v>108</v>
      </c>
      <c r="G52" s="9">
        <v>15000</v>
      </c>
      <c r="H52" s="9">
        <v>14285.714285714284</v>
      </c>
      <c r="I52" s="9"/>
      <c r="J52" s="9">
        <f t="shared" si="15"/>
        <v>15000</v>
      </c>
      <c r="K52" s="9">
        <f t="shared" si="16"/>
        <v>14285.714285714284</v>
      </c>
      <c r="L52" s="25">
        <v>0</v>
      </c>
      <c r="M52" s="25">
        <f t="shared" si="17"/>
        <v>15000</v>
      </c>
      <c r="N52" s="25">
        <f t="shared" si="18"/>
        <v>14285.714285714284</v>
      </c>
      <c r="O52" s="25"/>
      <c r="P52" s="38">
        <f t="shared" si="21"/>
        <v>15000</v>
      </c>
      <c r="Q52" s="25">
        <f t="shared" si="22"/>
        <v>14285.714285714284</v>
      </c>
    </row>
    <row r="53" spans="1:17" x14ac:dyDescent="0.25">
      <c r="A53" s="28" t="s">
        <v>68</v>
      </c>
      <c r="B53" s="10" t="s">
        <v>69</v>
      </c>
      <c r="C53" s="10" t="s">
        <v>105</v>
      </c>
      <c r="D53" s="10"/>
      <c r="E53" s="11" t="s">
        <v>32</v>
      </c>
      <c r="F53" s="11">
        <v>45</v>
      </c>
      <c r="G53" s="9">
        <v>18234</v>
      </c>
      <c r="H53" s="9">
        <v>18234</v>
      </c>
      <c r="I53" s="9"/>
      <c r="J53" s="9">
        <f t="shared" si="15"/>
        <v>18234</v>
      </c>
      <c r="K53" s="9">
        <f t="shared" si="16"/>
        <v>18234</v>
      </c>
      <c r="L53" s="25">
        <v>189</v>
      </c>
      <c r="M53" s="25">
        <f t="shared" si="17"/>
        <v>18423</v>
      </c>
      <c r="N53" s="25">
        <f t="shared" si="18"/>
        <v>18423</v>
      </c>
      <c r="O53" s="25"/>
      <c r="P53" s="38">
        <f t="shared" si="21"/>
        <v>18423</v>
      </c>
      <c r="Q53" s="25">
        <f t="shared" si="22"/>
        <v>18423</v>
      </c>
    </row>
    <row r="54" spans="1:17" x14ac:dyDescent="0.25">
      <c r="A54" s="8" t="s">
        <v>104</v>
      </c>
      <c r="B54" s="1" t="s">
        <v>110</v>
      </c>
      <c r="C54" s="1" t="s">
        <v>148</v>
      </c>
      <c r="D54" s="1"/>
      <c r="E54" s="5" t="s">
        <v>32</v>
      </c>
      <c r="F54" s="5">
        <v>45</v>
      </c>
      <c r="G54" s="2">
        <v>26984</v>
      </c>
      <c r="H54" s="2">
        <v>26984</v>
      </c>
      <c r="I54" s="9"/>
      <c r="J54" s="9">
        <f t="shared" si="15"/>
        <v>26984</v>
      </c>
      <c r="K54" s="9">
        <f t="shared" si="16"/>
        <v>26984</v>
      </c>
      <c r="L54" s="25">
        <v>0</v>
      </c>
      <c r="M54" s="25">
        <f t="shared" si="17"/>
        <v>26984</v>
      </c>
      <c r="N54" s="25">
        <f t="shared" si="18"/>
        <v>26984</v>
      </c>
      <c r="O54" s="25"/>
      <c r="P54" s="38">
        <f t="shared" si="21"/>
        <v>26984</v>
      </c>
      <c r="Q54" s="25">
        <f t="shared" si="22"/>
        <v>26984</v>
      </c>
    </row>
    <row r="55" spans="1:17" x14ac:dyDescent="0.25">
      <c r="A55" s="15" t="s">
        <v>70</v>
      </c>
      <c r="B55" s="16"/>
      <c r="C55" s="16"/>
      <c r="D55" s="16"/>
      <c r="E55" s="17"/>
      <c r="F55" s="17"/>
      <c r="G55" s="16"/>
      <c r="H55" s="20"/>
      <c r="I55" s="9"/>
      <c r="J55" s="9"/>
      <c r="K55" s="9"/>
      <c r="L55" s="25"/>
      <c r="M55" s="25"/>
      <c r="N55" s="25"/>
      <c r="O55" s="39"/>
      <c r="P55" s="39"/>
      <c r="Q55" s="39"/>
    </row>
    <row r="56" spans="1:17" ht="60" x14ac:dyDescent="0.25">
      <c r="A56" s="22" t="s">
        <v>0</v>
      </c>
      <c r="B56" s="22" t="s">
        <v>1</v>
      </c>
      <c r="C56" s="22" t="s">
        <v>2</v>
      </c>
      <c r="D56" s="22" t="s">
        <v>120</v>
      </c>
      <c r="E56" s="22" t="s">
        <v>3</v>
      </c>
      <c r="F56" s="22" t="s">
        <v>4</v>
      </c>
      <c r="G56" s="22" t="s">
        <v>207</v>
      </c>
      <c r="H56" s="22" t="s">
        <v>208</v>
      </c>
      <c r="I56" s="22" t="s">
        <v>196</v>
      </c>
      <c r="J56" s="22" t="s">
        <v>211</v>
      </c>
      <c r="K56" s="22" t="s">
        <v>212</v>
      </c>
      <c r="L56" s="26" t="s">
        <v>206</v>
      </c>
      <c r="M56" s="22" t="s">
        <v>202</v>
      </c>
      <c r="N56" s="22" t="s">
        <v>203</v>
      </c>
      <c r="O56" s="26" t="s">
        <v>210</v>
      </c>
      <c r="P56" s="26" t="s">
        <v>204</v>
      </c>
      <c r="Q56" s="26" t="s">
        <v>205</v>
      </c>
    </row>
    <row r="57" spans="1:17" x14ac:dyDescent="0.25">
      <c r="A57" s="43" t="s">
        <v>46</v>
      </c>
      <c r="B57" s="10" t="s">
        <v>181</v>
      </c>
      <c r="C57" s="10" t="s">
        <v>182</v>
      </c>
      <c r="D57" s="10" t="s">
        <v>125</v>
      </c>
      <c r="E57" s="11" t="s">
        <v>112</v>
      </c>
      <c r="F57" s="11" t="s">
        <v>111</v>
      </c>
      <c r="G57" s="9">
        <v>67000</v>
      </c>
      <c r="H57" s="9">
        <v>58290</v>
      </c>
      <c r="I57" s="9">
        <v>21777</v>
      </c>
      <c r="J57" s="9">
        <f>G57+I57</f>
        <v>88777</v>
      </c>
      <c r="K57" s="9">
        <f t="shared" ref="K57:K77" si="23">H57+I57</f>
        <v>80067</v>
      </c>
      <c r="L57" s="25">
        <v>-76850</v>
      </c>
      <c r="M57" s="25">
        <f>J57+L57</f>
        <v>11927</v>
      </c>
      <c r="N57" s="25">
        <f>K57+L57</f>
        <v>3217</v>
      </c>
      <c r="O57" s="25"/>
      <c r="P57" s="38">
        <f>M57+O57</f>
        <v>11927</v>
      </c>
      <c r="Q57" s="25">
        <f>N57+O57</f>
        <v>3217</v>
      </c>
    </row>
    <row r="58" spans="1:17" x14ac:dyDescent="0.25">
      <c r="A58" s="43"/>
      <c r="B58" s="10" t="s">
        <v>140</v>
      </c>
      <c r="C58" s="10" t="s">
        <v>141</v>
      </c>
      <c r="D58" s="10"/>
      <c r="E58" s="11" t="s">
        <v>109</v>
      </c>
      <c r="F58" s="11" t="s">
        <v>108</v>
      </c>
      <c r="G58" s="9">
        <v>420000</v>
      </c>
      <c r="H58" s="9">
        <v>350000</v>
      </c>
      <c r="I58" s="9"/>
      <c r="J58" s="9">
        <f>G58+I58</f>
        <v>420000</v>
      </c>
      <c r="K58" s="9">
        <f t="shared" si="23"/>
        <v>350000</v>
      </c>
      <c r="L58" s="25">
        <v>0</v>
      </c>
      <c r="M58" s="25">
        <f t="shared" ref="M58:M77" si="24">J58+L58</f>
        <v>420000</v>
      </c>
      <c r="N58" s="25">
        <f t="shared" ref="N58:N77" si="25">K58+L58</f>
        <v>350000</v>
      </c>
      <c r="O58" s="25"/>
      <c r="P58" s="38">
        <f t="shared" ref="P58:P77" si="26">M58+O58</f>
        <v>420000</v>
      </c>
      <c r="Q58" s="25">
        <f t="shared" ref="Q58:Q77" si="27">N58+O58</f>
        <v>350000</v>
      </c>
    </row>
    <row r="59" spans="1:17" x14ac:dyDescent="0.25">
      <c r="A59" s="43" t="s">
        <v>71</v>
      </c>
      <c r="B59" s="10" t="s">
        <v>72</v>
      </c>
      <c r="C59" s="10" t="s">
        <v>115</v>
      </c>
      <c r="D59" s="10"/>
      <c r="E59" s="11" t="s">
        <v>109</v>
      </c>
      <c r="F59" s="11" t="s">
        <v>108</v>
      </c>
      <c r="G59" s="9">
        <v>8000</v>
      </c>
      <c r="H59" s="9">
        <v>7619.0476190476184</v>
      </c>
      <c r="I59" s="9"/>
      <c r="J59" s="9">
        <f>G59+I59</f>
        <v>8000</v>
      </c>
      <c r="K59" s="9">
        <f t="shared" si="23"/>
        <v>7619.0476190476184</v>
      </c>
      <c r="L59" s="25">
        <v>-628</v>
      </c>
      <c r="M59" s="25">
        <f t="shared" si="24"/>
        <v>7372</v>
      </c>
      <c r="N59" s="25">
        <f t="shared" si="25"/>
        <v>6991.0476190476184</v>
      </c>
      <c r="O59" s="25"/>
      <c r="P59" s="38">
        <f t="shared" si="26"/>
        <v>7372</v>
      </c>
      <c r="Q59" s="25">
        <f t="shared" si="27"/>
        <v>6991.0476190476184</v>
      </c>
    </row>
    <row r="60" spans="1:17" x14ac:dyDescent="0.25">
      <c r="A60" s="43"/>
      <c r="B60" s="10" t="s">
        <v>192</v>
      </c>
      <c r="C60" s="10" t="s">
        <v>193</v>
      </c>
      <c r="D60" s="10"/>
      <c r="E60" s="11">
        <v>20</v>
      </c>
      <c r="F60" s="11">
        <v>5</v>
      </c>
      <c r="G60" s="9">
        <v>0</v>
      </c>
      <c r="H60" s="9">
        <v>0</v>
      </c>
      <c r="I60" s="9">
        <v>21000</v>
      </c>
      <c r="J60" s="9">
        <v>22000</v>
      </c>
      <c r="K60" s="9">
        <f t="shared" si="23"/>
        <v>21000</v>
      </c>
      <c r="L60" s="25">
        <v>628</v>
      </c>
      <c r="M60" s="25">
        <f t="shared" si="24"/>
        <v>22628</v>
      </c>
      <c r="N60" s="25">
        <f t="shared" si="25"/>
        <v>21628</v>
      </c>
      <c r="O60" s="25"/>
      <c r="P60" s="38">
        <f t="shared" si="26"/>
        <v>22628</v>
      </c>
      <c r="Q60" s="25">
        <f t="shared" si="27"/>
        <v>21628</v>
      </c>
    </row>
    <row r="61" spans="1:17" x14ac:dyDescent="0.25">
      <c r="A61" s="43"/>
      <c r="B61" s="10" t="s">
        <v>73</v>
      </c>
      <c r="C61" s="10" t="s">
        <v>74</v>
      </c>
      <c r="D61" s="10"/>
      <c r="E61" s="11" t="s">
        <v>32</v>
      </c>
      <c r="F61" s="11">
        <v>45</v>
      </c>
      <c r="G61" s="9">
        <v>3500</v>
      </c>
      <c r="H61" s="9">
        <v>3500</v>
      </c>
      <c r="I61" s="9"/>
      <c r="J61" s="9">
        <f t="shared" ref="J61:J77" si="28">G61+I61</f>
        <v>3500</v>
      </c>
      <c r="K61" s="9">
        <f t="shared" si="23"/>
        <v>3500</v>
      </c>
      <c r="L61" s="25">
        <v>0</v>
      </c>
      <c r="M61" s="25">
        <f t="shared" si="24"/>
        <v>3500</v>
      </c>
      <c r="N61" s="25">
        <f t="shared" si="25"/>
        <v>3500</v>
      </c>
      <c r="O61" s="25"/>
      <c r="P61" s="38">
        <f t="shared" si="26"/>
        <v>3500</v>
      </c>
      <c r="Q61" s="25">
        <f t="shared" si="27"/>
        <v>3500</v>
      </c>
    </row>
    <row r="62" spans="1:17" x14ac:dyDescent="0.25">
      <c r="A62" s="43"/>
      <c r="B62" s="10" t="s">
        <v>158</v>
      </c>
      <c r="C62" s="10" t="s">
        <v>155</v>
      </c>
      <c r="D62" s="12" t="s">
        <v>125</v>
      </c>
      <c r="E62" s="11">
        <v>20</v>
      </c>
      <c r="F62" s="11">
        <v>41</v>
      </c>
      <c r="G62" s="9">
        <v>0</v>
      </c>
      <c r="H62" s="9">
        <v>0</v>
      </c>
      <c r="I62" s="9"/>
      <c r="J62" s="9">
        <f t="shared" si="28"/>
        <v>0</v>
      </c>
      <c r="K62" s="9">
        <f t="shared" si="23"/>
        <v>0</v>
      </c>
      <c r="L62" s="25"/>
      <c r="M62" s="25">
        <v>0</v>
      </c>
      <c r="N62" s="25">
        <v>0</v>
      </c>
      <c r="O62" s="38">
        <v>9375</v>
      </c>
      <c r="P62" s="38">
        <f t="shared" si="26"/>
        <v>9375</v>
      </c>
      <c r="Q62" s="25">
        <f t="shared" si="27"/>
        <v>9375</v>
      </c>
    </row>
    <row r="63" spans="1:17" x14ac:dyDescent="0.25">
      <c r="A63" s="43"/>
      <c r="B63" s="10" t="s">
        <v>158</v>
      </c>
      <c r="C63" s="10" t="s">
        <v>155</v>
      </c>
      <c r="D63" s="12" t="s">
        <v>125</v>
      </c>
      <c r="E63" s="11" t="s">
        <v>109</v>
      </c>
      <c r="F63" s="11" t="s">
        <v>108</v>
      </c>
      <c r="G63" s="9">
        <v>686497</v>
      </c>
      <c r="H63" s="9">
        <v>686497</v>
      </c>
      <c r="I63" s="9">
        <v>259288</v>
      </c>
      <c r="J63" s="9">
        <f t="shared" si="28"/>
        <v>945785</v>
      </c>
      <c r="K63" s="9">
        <f t="shared" si="23"/>
        <v>945785</v>
      </c>
      <c r="L63" s="25">
        <f>-432578-236036-708+64223</f>
        <v>-605099</v>
      </c>
      <c r="M63" s="25">
        <f t="shared" si="24"/>
        <v>340686</v>
      </c>
      <c r="N63" s="25">
        <f t="shared" si="25"/>
        <v>340686</v>
      </c>
      <c r="O63" s="38">
        <f>-147403-9375-337-536-8753-115894-2441</f>
        <v>-284739</v>
      </c>
      <c r="P63" s="38">
        <f t="shared" si="26"/>
        <v>55947</v>
      </c>
      <c r="Q63" s="25">
        <f t="shared" si="27"/>
        <v>55947</v>
      </c>
    </row>
    <row r="64" spans="1:17" x14ac:dyDescent="0.25">
      <c r="A64" s="43" t="s">
        <v>75</v>
      </c>
      <c r="B64" s="10" t="s">
        <v>76</v>
      </c>
      <c r="C64" s="10" t="s">
        <v>129</v>
      </c>
      <c r="D64" s="10"/>
      <c r="E64" s="11">
        <v>20</v>
      </c>
      <c r="F64" s="11">
        <v>41</v>
      </c>
      <c r="G64" s="9">
        <v>1600</v>
      </c>
      <c r="H64" s="9">
        <v>1600</v>
      </c>
      <c r="I64" s="9"/>
      <c r="J64" s="9">
        <f t="shared" si="28"/>
        <v>1600</v>
      </c>
      <c r="K64" s="9">
        <f t="shared" si="23"/>
        <v>1600</v>
      </c>
      <c r="L64" s="25">
        <v>0</v>
      </c>
      <c r="M64" s="25">
        <f t="shared" si="24"/>
        <v>1600</v>
      </c>
      <c r="N64" s="25">
        <f t="shared" si="25"/>
        <v>1600</v>
      </c>
      <c r="O64" s="25"/>
      <c r="P64" s="38">
        <f t="shared" si="26"/>
        <v>1600</v>
      </c>
      <c r="Q64" s="25">
        <f t="shared" si="27"/>
        <v>1600</v>
      </c>
    </row>
    <row r="65" spans="1:17" x14ac:dyDescent="0.25">
      <c r="A65" s="43"/>
      <c r="B65" s="10" t="s">
        <v>77</v>
      </c>
      <c r="C65" s="10" t="s">
        <v>78</v>
      </c>
      <c r="D65" s="10"/>
      <c r="E65" s="11">
        <v>20</v>
      </c>
      <c r="F65" s="11">
        <v>45</v>
      </c>
      <c r="G65" s="9">
        <v>199223</v>
      </c>
      <c r="H65" s="9">
        <v>199223</v>
      </c>
      <c r="I65" s="9"/>
      <c r="J65" s="9">
        <f t="shared" si="28"/>
        <v>199223</v>
      </c>
      <c r="K65" s="9">
        <f t="shared" si="23"/>
        <v>199223</v>
      </c>
      <c r="L65" s="25">
        <v>-64223</v>
      </c>
      <c r="M65" s="25">
        <f t="shared" si="24"/>
        <v>135000</v>
      </c>
      <c r="N65" s="25">
        <f t="shared" si="25"/>
        <v>135000</v>
      </c>
      <c r="O65" s="25"/>
      <c r="P65" s="38">
        <f t="shared" si="26"/>
        <v>135000</v>
      </c>
      <c r="Q65" s="25">
        <f t="shared" si="27"/>
        <v>135000</v>
      </c>
    </row>
    <row r="66" spans="1:17" x14ac:dyDescent="0.25">
      <c r="A66" s="43"/>
      <c r="B66" s="10" t="s">
        <v>159</v>
      </c>
      <c r="C66" s="10" t="s">
        <v>160</v>
      </c>
      <c r="D66" s="10" t="s">
        <v>125</v>
      </c>
      <c r="E66" s="11" t="s">
        <v>109</v>
      </c>
      <c r="F66" s="11" t="s">
        <v>108</v>
      </c>
      <c r="G66" s="9">
        <v>491634.24478624738</v>
      </c>
      <c r="H66" s="9">
        <v>446065</v>
      </c>
      <c r="I66" s="9">
        <v>952</v>
      </c>
      <c r="J66" s="9">
        <f t="shared" si="28"/>
        <v>492586.24478624738</v>
      </c>
      <c r="K66" s="9">
        <f t="shared" si="23"/>
        <v>447017</v>
      </c>
      <c r="L66" s="25">
        <f>-10000-205747</f>
        <v>-215747</v>
      </c>
      <c r="M66" s="25">
        <f t="shared" si="24"/>
        <v>276839.24478624738</v>
      </c>
      <c r="N66" s="25">
        <f t="shared" si="25"/>
        <v>231270</v>
      </c>
      <c r="O66" s="25"/>
      <c r="P66" s="38">
        <f t="shared" si="26"/>
        <v>276839.24478624738</v>
      </c>
      <c r="Q66" s="25">
        <f t="shared" si="27"/>
        <v>231270</v>
      </c>
    </row>
    <row r="67" spans="1:17" x14ac:dyDescent="0.25">
      <c r="A67" s="43" t="s">
        <v>79</v>
      </c>
      <c r="B67" s="10" t="s">
        <v>80</v>
      </c>
      <c r="C67" s="10" t="s">
        <v>81</v>
      </c>
      <c r="D67" s="10"/>
      <c r="E67" s="11" t="s">
        <v>32</v>
      </c>
      <c r="F67" s="11">
        <v>45</v>
      </c>
      <c r="G67" s="9">
        <v>3056</v>
      </c>
      <c r="H67" s="9">
        <v>3056</v>
      </c>
      <c r="I67" s="9"/>
      <c r="J67" s="9">
        <f t="shared" si="28"/>
        <v>3056</v>
      </c>
      <c r="K67" s="9">
        <f t="shared" si="23"/>
        <v>3056</v>
      </c>
      <c r="L67" s="25">
        <v>0</v>
      </c>
      <c r="M67" s="25">
        <f t="shared" si="24"/>
        <v>3056</v>
      </c>
      <c r="N67" s="25">
        <f t="shared" si="25"/>
        <v>3056</v>
      </c>
      <c r="O67" s="25"/>
      <c r="P67" s="38">
        <f t="shared" si="26"/>
        <v>3056</v>
      </c>
      <c r="Q67" s="25">
        <f t="shared" si="27"/>
        <v>3056</v>
      </c>
    </row>
    <row r="68" spans="1:17" x14ac:dyDescent="0.25">
      <c r="A68" s="43"/>
      <c r="B68" s="10" t="s">
        <v>161</v>
      </c>
      <c r="C68" s="10" t="s">
        <v>162</v>
      </c>
      <c r="D68" s="12" t="s">
        <v>125</v>
      </c>
      <c r="E68" s="11" t="s">
        <v>109</v>
      </c>
      <c r="F68" s="11" t="s">
        <v>108</v>
      </c>
      <c r="G68" s="9">
        <v>56050.26669095418</v>
      </c>
      <c r="H68" s="9">
        <v>50024</v>
      </c>
      <c r="I68" s="9">
        <v>-1090</v>
      </c>
      <c r="J68" s="9">
        <f t="shared" si="28"/>
        <v>54960.26669095418</v>
      </c>
      <c r="K68" s="9">
        <f t="shared" si="23"/>
        <v>48934</v>
      </c>
      <c r="L68" s="25">
        <f>-41746-2232</f>
        <v>-43978</v>
      </c>
      <c r="M68" s="25">
        <f t="shared" si="24"/>
        <v>10982.26669095418</v>
      </c>
      <c r="N68" s="25">
        <f t="shared" si="25"/>
        <v>4956</v>
      </c>
      <c r="O68" s="25"/>
      <c r="P68" s="38">
        <f t="shared" si="26"/>
        <v>10982.26669095418</v>
      </c>
      <c r="Q68" s="25">
        <f t="shared" si="27"/>
        <v>4956</v>
      </c>
    </row>
    <row r="69" spans="1:17" x14ac:dyDescent="0.25">
      <c r="A69" s="43"/>
      <c r="B69" s="10" t="s">
        <v>163</v>
      </c>
      <c r="C69" s="10" t="s">
        <v>164</v>
      </c>
      <c r="D69" s="12" t="s">
        <v>125</v>
      </c>
      <c r="E69" s="11" t="s">
        <v>109</v>
      </c>
      <c r="F69" s="11" t="s">
        <v>108</v>
      </c>
      <c r="G69" s="9">
        <v>116715.73905318696</v>
      </c>
      <c r="H69" s="9">
        <v>104167</v>
      </c>
      <c r="I69" s="9"/>
      <c r="J69" s="9">
        <f t="shared" si="28"/>
        <v>116715.73905318696</v>
      </c>
      <c r="K69" s="9">
        <f t="shared" si="23"/>
        <v>104167</v>
      </c>
      <c r="L69" s="25">
        <v>0</v>
      </c>
      <c r="M69" s="25">
        <f t="shared" si="24"/>
        <v>116715.73905318696</v>
      </c>
      <c r="N69" s="25">
        <f t="shared" si="25"/>
        <v>104167</v>
      </c>
      <c r="O69" s="25"/>
      <c r="P69" s="38">
        <f t="shared" si="26"/>
        <v>116715.73905318696</v>
      </c>
      <c r="Q69" s="25">
        <f t="shared" si="27"/>
        <v>104167</v>
      </c>
    </row>
    <row r="70" spans="1:17" x14ac:dyDescent="0.25">
      <c r="A70" s="43"/>
      <c r="B70" s="10" t="s">
        <v>165</v>
      </c>
      <c r="C70" s="10" t="s">
        <v>166</v>
      </c>
      <c r="D70" s="12" t="s">
        <v>125</v>
      </c>
      <c r="E70" s="11" t="s">
        <v>109</v>
      </c>
      <c r="F70" s="11" t="s">
        <v>108</v>
      </c>
      <c r="G70" s="9">
        <v>14542.547804691634</v>
      </c>
      <c r="H70" s="9">
        <v>12979</v>
      </c>
      <c r="I70" s="9"/>
      <c r="J70" s="9">
        <f t="shared" si="28"/>
        <v>14542.547804691634</v>
      </c>
      <c r="K70" s="9">
        <f t="shared" si="23"/>
        <v>12979</v>
      </c>
      <c r="L70" s="25">
        <v>-3774</v>
      </c>
      <c r="M70" s="25">
        <f t="shared" si="24"/>
        <v>10768.547804691634</v>
      </c>
      <c r="N70" s="25">
        <f t="shared" si="25"/>
        <v>9205</v>
      </c>
      <c r="O70" s="25"/>
      <c r="P70" s="38">
        <f t="shared" si="26"/>
        <v>10768.547804691634</v>
      </c>
      <c r="Q70" s="25">
        <f t="shared" si="27"/>
        <v>9205</v>
      </c>
    </row>
    <row r="71" spans="1:17" x14ac:dyDescent="0.25">
      <c r="A71" s="43"/>
      <c r="B71" s="10" t="s">
        <v>167</v>
      </c>
      <c r="C71" s="10" t="s">
        <v>168</v>
      </c>
      <c r="D71" s="12" t="s">
        <v>125</v>
      </c>
      <c r="E71" s="11" t="s">
        <v>201</v>
      </c>
      <c r="F71" s="11" t="s">
        <v>108</v>
      </c>
      <c r="G71" s="9">
        <v>843745.64861444966</v>
      </c>
      <c r="H71" s="9">
        <v>753030</v>
      </c>
      <c r="I71" s="9">
        <v>562516</v>
      </c>
      <c r="J71" s="9">
        <f t="shared" si="28"/>
        <v>1406261.6486144497</v>
      </c>
      <c r="K71" s="9">
        <f t="shared" si="23"/>
        <v>1315546</v>
      </c>
      <c r="L71" s="25">
        <v>-2441</v>
      </c>
      <c r="M71" s="25">
        <f t="shared" si="24"/>
        <v>1403820.6486144497</v>
      </c>
      <c r="N71" s="25">
        <f t="shared" si="25"/>
        <v>1313105</v>
      </c>
      <c r="O71" s="25">
        <v>2441</v>
      </c>
      <c r="P71" s="38">
        <f t="shared" si="26"/>
        <v>1406261.6486144497</v>
      </c>
      <c r="Q71" s="25">
        <f t="shared" si="27"/>
        <v>1315546</v>
      </c>
    </row>
    <row r="72" spans="1:17" x14ac:dyDescent="0.25">
      <c r="A72" s="43"/>
      <c r="B72" s="10" t="s">
        <v>169</v>
      </c>
      <c r="C72" s="10" t="s">
        <v>170</v>
      </c>
      <c r="D72" s="12" t="s">
        <v>125</v>
      </c>
      <c r="E72" s="11" t="s">
        <v>109</v>
      </c>
      <c r="F72" s="11" t="s">
        <v>108</v>
      </c>
      <c r="G72" s="9">
        <v>142129.99265536937</v>
      </c>
      <c r="H72" s="9">
        <v>139854</v>
      </c>
      <c r="I72" s="9">
        <v>72662</v>
      </c>
      <c r="J72" s="9">
        <f t="shared" si="28"/>
        <v>214791.99265536937</v>
      </c>
      <c r="K72" s="9">
        <f t="shared" si="23"/>
        <v>212516</v>
      </c>
      <c r="L72" s="25">
        <f>-81600</f>
        <v>-81600</v>
      </c>
      <c r="M72" s="25">
        <f t="shared" si="24"/>
        <v>133191.99265536937</v>
      </c>
      <c r="N72" s="25">
        <f t="shared" si="25"/>
        <v>130916</v>
      </c>
      <c r="O72" s="25"/>
      <c r="P72" s="38">
        <f t="shared" si="26"/>
        <v>133191.99265536937</v>
      </c>
      <c r="Q72" s="25">
        <f t="shared" si="27"/>
        <v>130916</v>
      </c>
    </row>
    <row r="73" spans="1:17" x14ac:dyDescent="0.25">
      <c r="A73" s="43"/>
      <c r="B73" s="10" t="s">
        <v>171</v>
      </c>
      <c r="C73" s="10" t="s">
        <v>172</v>
      </c>
      <c r="D73" s="12" t="s">
        <v>125</v>
      </c>
      <c r="E73" s="11" t="s">
        <v>109</v>
      </c>
      <c r="F73" s="11" t="s">
        <v>108</v>
      </c>
      <c r="G73" s="9">
        <v>175753.17212424037</v>
      </c>
      <c r="H73" s="9">
        <v>156857</v>
      </c>
      <c r="I73" s="9">
        <v>205563</v>
      </c>
      <c r="J73" s="9">
        <f t="shared" si="28"/>
        <v>381316.17212424037</v>
      </c>
      <c r="K73" s="9">
        <f t="shared" si="23"/>
        <v>362420</v>
      </c>
      <c r="L73" s="25">
        <f>-167611-18470</f>
        <v>-186081</v>
      </c>
      <c r="M73" s="25">
        <f t="shared" si="24"/>
        <v>195235.17212424037</v>
      </c>
      <c r="N73" s="25">
        <f t="shared" si="25"/>
        <v>176339</v>
      </c>
      <c r="O73" s="25"/>
      <c r="P73" s="38">
        <f t="shared" si="26"/>
        <v>195235.17212424037</v>
      </c>
      <c r="Q73" s="25">
        <f t="shared" si="27"/>
        <v>176339</v>
      </c>
    </row>
    <row r="74" spans="1:17" x14ac:dyDescent="0.25">
      <c r="A74" s="43" t="s">
        <v>107</v>
      </c>
      <c r="B74" s="10" t="s">
        <v>173</v>
      </c>
      <c r="C74" s="10" t="s">
        <v>174</v>
      </c>
      <c r="D74" s="12" t="s">
        <v>125</v>
      </c>
      <c r="E74" s="11" t="s">
        <v>109</v>
      </c>
      <c r="F74" s="11" t="s">
        <v>108</v>
      </c>
      <c r="G74" s="9">
        <v>82832.801568490526</v>
      </c>
      <c r="H74" s="9">
        <v>73927</v>
      </c>
      <c r="I74" s="9"/>
      <c r="J74" s="9">
        <f t="shared" si="28"/>
        <v>82832.801568490526</v>
      </c>
      <c r="K74" s="9">
        <f t="shared" si="23"/>
        <v>73927</v>
      </c>
      <c r="L74" s="25">
        <v>0</v>
      </c>
      <c r="M74" s="25">
        <f t="shared" si="24"/>
        <v>82832.801568490526</v>
      </c>
      <c r="N74" s="25">
        <f t="shared" si="25"/>
        <v>73927</v>
      </c>
      <c r="O74" s="25"/>
      <c r="P74" s="38">
        <f t="shared" si="26"/>
        <v>82832.801568490526</v>
      </c>
      <c r="Q74" s="25">
        <f t="shared" si="27"/>
        <v>73927</v>
      </c>
    </row>
    <row r="75" spans="1:17" x14ac:dyDescent="0.25">
      <c r="A75" s="43"/>
      <c r="B75" s="10" t="s">
        <v>175</v>
      </c>
      <c r="C75" s="10" t="s">
        <v>176</v>
      </c>
      <c r="D75" s="12" t="s">
        <v>125</v>
      </c>
      <c r="E75" s="11" t="s">
        <v>109</v>
      </c>
      <c r="F75" s="11" t="s">
        <v>108</v>
      </c>
      <c r="G75" s="9">
        <v>275857.84233313642</v>
      </c>
      <c r="H75" s="9">
        <v>247059</v>
      </c>
      <c r="I75" s="9">
        <v>-2008</v>
      </c>
      <c r="J75" s="9">
        <f t="shared" si="28"/>
        <v>273849.84233313642</v>
      </c>
      <c r="K75" s="9">
        <f t="shared" si="23"/>
        <v>245051</v>
      </c>
      <c r="L75" s="25">
        <v>-6393</v>
      </c>
      <c r="M75" s="25">
        <f t="shared" si="24"/>
        <v>267456.84233313642</v>
      </c>
      <c r="N75" s="25">
        <f t="shared" si="25"/>
        <v>238658</v>
      </c>
      <c r="O75" s="25"/>
      <c r="P75" s="38">
        <f t="shared" si="26"/>
        <v>267456.84233313642</v>
      </c>
      <c r="Q75" s="25">
        <f t="shared" si="27"/>
        <v>238658</v>
      </c>
    </row>
    <row r="76" spans="1:17" x14ac:dyDescent="0.25">
      <c r="A76" s="28" t="s">
        <v>106</v>
      </c>
      <c r="B76" s="10" t="s">
        <v>177</v>
      </c>
      <c r="C76" s="10" t="s">
        <v>178</v>
      </c>
      <c r="D76" s="10" t="s">
        <v>125</v>
      </c>
      <c r="E76" s="11" t="s">
        <v>109</v>
      </c>
      <c r="F76" s="11" t="s">
        <v>108</v>
      </c>
      <c r="G76" s="9">
        <v>38650.490046533654</v>
      </c>
      <c r="H76" s="9">
        <v>38215</v>
      </c>
      <c r="I76" s="9"/>
      <c r="J76" s="9">
        <f t="shared" si="28"/>
        <v>38650.490046533654</v>
      </c>
      <c r="K76" s="9">
        <f t="shared" si="23"/>
        <v>38215</v>
      </c>
      <c r="L76" s="25">
        <v>0</v>
      </c>
      <c r="M76" s="25">
        <f t="shared" si="24"/>
        <v>38650.490046533654</v>
      </c>
      <c r="N76" s="25">
        <f t="shared" si="25"/>
        <v>38215</v>
      </c>
      <c r="O76" s="25"/>
      <c r="P76" s="38">
        <f t="shared" si="26"/>
        <v>38650.490046533654</v>
      </c>
      <c r="Q76" s="25">
        <f t="shared" si="27"/>
        <v>38215</v>
      </c>
    </row>
    <row r="77" spans="1:17" x14ac:dyDescent="0.25">
      <c r="A77" s="28" t="s">
        <v>35</v>
      </c>
      <c r="B77" s="10" t="s">
        <v>179</v>
      </c>
      <c r="C77" s="10" t="s">
        <v>180</v>
      </c>
      <c r="D77" s="12" t="s">
        <v>125</v>
      </c>
      <c r="E77" s="11" t="s">
        <v>109</v>
      </c>
      <c r="F77" s="11" t="s">
        <v>108</v>
      </c>
      <c r="G77" s="9">
        <v>66374.254322699984</v>
      </c>
      <c r="H77" s="9">
        <v>59238</v>
      </c>
      <c r="I77" s="9"/>
      <c r="J77" s="9">
        <f t="shared" si="28"/>
        <v>66374.254322699984</v>
      </c>
      <c r="K77" s="9">
        <f t="shared" si="23"/>
        <v>59238</v>
      </c>
      <c r="L77" s="25">
        <v>0</v>
      </c>
      <c r="M77" s="25">
        <f t="shared" si="24"/>
        <v>66374.254322699984</v>
      </c>
      <c r="N77" s="25">
        <f t="shared" si="25"/>
        <v>59238</v>
      </c>
      <c r="O77" s="25"/>
      <c r="P77" s="38">
        <f t="shared" si="26"/>
        <v>66374.254322699984</v>
      </c>
      <c r="Q77" s="25">
        <f t="shared" si="27"/>
        <v>59238</v>
      </c>
    </row>
    <row r="78" spans="1:17" x14ac:dyDescent="0.25">
      <c r="A78" s="15" t="s">
        <v>82</v>
      </c>
      <c r="B78" s="16"/>
      <c r="C78" s="1"/>
      <c r="D78" s="1"/>
      <c r="E78" s="5"/>
      <c r="F78" s="5"/>
      <c r="G78" s="2"/>
      <c r="H78" s="20"/>
      <c r="I78" s="9"/>
      <c r="J78" s="9"/>
      <c r="K78" s="9"/>
      <c r="L78" s="25"/>
      <c r="M78" s="25"/>
      <c r="N78" s="25"/>
      <c r="O78" s="39"/>
      <c r="P78" s="39"/>
      <c r="Q78" s="39"/>
    </row>
    <row r="79" spans="1:17" ht="60" x14ac:dyDescent="0.25">
      <c r="A79" s="22" t="s">
        <v>0</v>
      </c>
      <c r="B79" s="22" t="s">
        <v>1</v>
      </c>
      <c r="C79" s="22" t="s">
        <v>2</v>
      </c>
      <c r="D79" s="22" t="s">
        <v>120</v>
      </c>
      <c r="E79" s="22" t="s">
        <v>3</v>
      </c>
      <c r="F79" s="22" t="s">
        <v>4</v>
      </c>
      <c r="G79" s="22" t="s">
        <v>207</v>
      </c>
      <c r="H79" s="22" t="s">
        <v>208</v>
      </c>
      <c r="I79" s="22" t="s">
        <v>196</v>
      </c>
      <c r="J79" s="22" t="s">
        <v>211</v>
      </c>
      <c r="K79" s="22" t="s">
        <v>212</v>
      </c>
      <c r="L79" s="26" t="s">
        <v>206</v>
      </c>
      <c r="M79" s="22" t="s">
        <v>202</v>
      </c>
      <c r="N79" s="22" t="s">
        <v>203</v>
      </c>
      <c r="O79" s="26" t="s">
        <v>210</v>
      </c>
      <c r="P79" s="26" t="s">
        <v>204</v>
      </c>
      <c r="Q79" s="26" t="s">
        <v>205</v>
      </c>
    </row>
    <row r="80" spans="1:17" x14ac:dyDescent="0.25">
      <c r="A80" s="43" t="s">
        <v>46</v>
      </c>
      <c r="B80" s="10" t="s">
        <v>83</v>
      </c>
      <c r="C80" s="10" t="s">
        <v>116</v>
      </c>
      <c r="D80" s="10"/>
      <c r="E80" s="11" t="s">
        <v>109</v>
      </c>
      <c r="F80" s="11" t="s">
        <v>108</v>
      </c>
      <c r="G80" s="9">
        <v>10500</v>
      </c>
      <c r="H80" s="9">
        <v>10000</v>
      </c>
      <c r="I80" s="9"/>
      <c r="J80" s="9">
        <f>G80+I80</f>
        <v>10500</v>
      </c>
      <c r="K80" s="9">
        <f>H80+I80</f>
        <v>10000</v>
      </c>
      <c r="L80" s="25">
        <v>0</v>
      </c>
      <c r="M80" s="25">
        <f>J80+L80</f>
        <v>10500</v>
      </c>
      <c r="N80" s="25">
        <f>K80+L80</f>
        <v>10000</v>
      </c>
      <c r="O80" s="25"/>
      <c r="P80" s="38">
        <f t="shared" ref="P80:P82" si="29">M80+O80</f>
        <v>10500</v>
      </c>
      <c r="Q80" s="25">
        <f t="shared" ref="Q80:Q83" si="30">N80+O80</f>
        <v>10000</v>
      </c>
    </row>
    <row r="81" spans="1:17" ht="51" x14ac:dyDescent="0.25">
      <c r="A81" s="43"/>
      <c r="B81" s="10" t="s">
        <v>84</v>
      </c>
      <c r="C81" s="10" t="s">
        <v>99</v>
      </c>
      <c r="D81" s="21" t="s">
        <v>151</v>
      </c>
      <c r="E81" s="11" t="s">
        <v>149</v>
      </c>
      <c r="F81" s="11" t="s">
        <v>108</v>
      </c>
      <c r="G81" s="9">
        <v>211820</v>
      </c>
      <c r="H81" s="9">
        <v>211820</v>
      </c>
      <c r="I81" s="9"/>
      <c r="J81" s="9">
        <f>G81+I81</f>
        <v>211820</v>
      </c>
      <c r="K81" s="9">
        <f>H81+I81</f>
        <v>211820</v>
      </c>
      <c r="L81" s="25">
        <v>0</v>
      </c>
      <c r="M81" s="25">
        <f t="shared" ref="M81:M83" si="31">J81+L81</f>
        <v>211820</v>
      </c>
      <c r="N81" s="25">
        <f t="shared" ref="N81:N86" si="32">K81+L81</f>
        <v>211820</v>
      </c>
      <c r="O81" s="25"/>
      <c r="P81" s="38">
        <f>M81+O81</f>
        <v>211820</v>
      </c>
      <c r="Q81" s="25">
        <f>N81+O81</f>
        <v>211820</v>
      </c>
    </row>
    <row r="82" spans="1:17" ht="51" x14ac:dyDescent="0.25">
      <c r="A82" s="43"/>
      <c r="B82" s="10" t="s">
        <v>84</v>
      </c>
      <c r="C82" s="10" t="s">
        <v>99</v>
      </c>
      <c r="D82" s="21" t="s">
        <v>151</v>
      </c>
      <c r="E82" s="11" t="s">
        <v>190</v>
      </c>
      <c r="F82" s="11" t="s">
        <v>108</v>
      </c>
      <c r="G82" s="9">
        <v>0</v>
      </c>
      <c r="H82" s="9">
        <v>0</v>
      </c>
      <c r="I82" s="9">
        <v>179041</v>
      </c>
      <c r="J82" s="9">
        <f>G82+I82</f>
        <v>179041</v>
      </c>
      <c r="K82" s="9">
        <f>H82+I82</f>
        <v>179041</v>
      </c>
      <c r="L82" s="25">
        <v>0</v>
      </c>
      <c r="M82" s="25">
        <f t="shared" si="31"/>
        <v>179041</v>
      </c>
      <c r="N82" s="25">
        <f t="shared" si="32"/>
        <v>179041</v>
      </c>
      <c r="O82" s="25"/>
      <c r="P82" s="38">
        <f t="shared" si="29"/>
        <v>179041</v>
      </c>
      <c r="Q82" s="25">
        <f t="shared" si="30"/>
        <v>179041</v>
      </c>
    </row>
    <row r="83" spans="1:17" s="37" customFormat="1" ht="25.5" x14ac:dyDescent="0.25">
      <c r="A83" s="43"/>
      <c r="B83" s="10" t="s">
        <v>84</v>
      </c>
      <c r="C83" s="10" t="s">
        <v>99</v>
      </c>
      <c r="D83" s="21" t="s">
        <v>197</v>
      </c>
      <c r="E83" s="11" t="s">
        <v>198</v>
      </c>
      <c r="F83" s="11" t="s">
        <v>199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25">
        <v>601280</v>
      </c>
      <c r="M83" s="25">
        <f t="shared" si="31"/>
        <v>601280</v>
      </c>
      <c r="N83" s="25">
        <f t="shared" si="32"/>
        <v>601280</v>
      </c>
      <c r="O83" s="25"/>
      <c r="P83" s="38">
        <f>M83+O83</f>
        <v>601280</v>
      </c>
      <c r="Q83" s="25">
        <f t="shared" si="30"/>
        <v>601280</v>
      </c>
    </row>
    <row r="84" spans="1:17" ht="24.75" x14ac:dyDescent="0.25">
      <c r="A84" s="43"/>
      <c r="B84" s="10" t="s">
        <v>154</v>
      </c>
      <c r="C84" s="10" t="s">
        <v>155</v>
      </c>
      <c r="D84" s="10" t="s">
        <v>127</v>
      </c>
      <c r="E84" s="11" t="s">
        <v>109</v>
      </c>
      <c r="F84" s="11" t="s">
        <v>108</v>
      </c>
      <c r="G84" s="9">
        <v>347909</v>
      </c>
      <c r="H84" s="9">
        <v>335597</v>
      </c>
      <c r="I84" s="9">
        <v>-178294</v>
      </c>
      <c r="J84" s="9">
        <f t="shared" ref="J84:J95" si="33">G84+I84</f>
        <v>169615</v>
      </c>
      <c r="K84" s="9">
        <f t="shared" ref="K84:K95" si="34">H84+I84</f>
        <v>157303</v>
      </c>
      <c r="L84" s="25">
        <v>0</v>
      </c>
      <c r="M84" s="25">
        <f>J84+L84</f>
        <v>169615</v>
      </c>
      <c r="N84" s="25">
        <f t="shared" si="32"/>
        <v>157303</v>
      </c>
      <c r="O84" s="38">
        <f>-17795-8000-35156</f>
        <v>-60951</v>
      </c>
      <c r="P84" s="38">
        <f>M84+O84-5833</f>
        <v>102831</v>
      </c>
      <c r="Q84" s="38">
        <f>N84+O84</f>
        <v>96352</v>
      </c>
    </row>
    <row r="85" spans="1:17" x14ac:dyDescent="0.25">
      <c r="A85" s="43"/>
      <c r="B85" s="10" t="s">
        <v>156</v>
      </c>
      <c r="C85" s="10" t="s">
        <v>157</v>
      </c>
      <c r="D85" s="10" t="s">
        <v>127</v>
      </c>
      <c r="E85" s="11" t="s">
        <v>109</v>
      </c>
      <c r="F85" s="11" t="s">
        <v>108</v>
      </c>
      <c r="G85" s="9">
        <v>25000</v>
      </c>
      <c r="H85" s="9">
        <v>24115</v>
      </c>
      <c r="I85" s="9"/>
      <c r="J85" s="9">
        <f t="shared" si="33"/>
        <v>25000</v>
      </c>
      <c r="K85" s="9">
        <f t="shared" si="34"/>
        <v>24115</v>
      </c>
      <c r="L85" s="25">
        <v>0</v>
      </c>
      <c r="M85" s="25">
        <f>J85+L85</f>
        <v>25000</v>
      </c>
      <c r="N85" s="25">
        <f t="shared" si="32"/>
        <v>24115</v>
      </c>
      <c r="O85" s="25"/>
      <c r="P85" s="38">
        <f>M85+O85</f>
        <v>25000</v>
      </c>
      <c r="Q85" s="25">
        <f t="shared" ref="Q85:Q95" si="35">N85+O85</f>
        <v>24115</v>
      </c>
    </row>
    <row r="86" spans="1:17" x14ac:dyDescent="0.25">
      <c r="A86" s="43" t="s">
        <v>101</v>
      </c>
      <c r="B86" s="10" t="s">
        <v>97</v>
      </c>
      <c r="C86" s="10" t="s">
        <v>98</v>
      </c>
      <c r="D86" s="10"/>
      <c r="E86" s="11" t="s">
        <v>109</v>
      </c>
      <c r="F86" s="11" t="s">
        <v>108</v>
      </c>
      <c r="G86" s="9">
        <v>5100</v>
      </c>
      <c r="H86" s="9">
        <v>4857.1428571428569</v>
      </c>
      <c r="I86" s="9"/>
      <c r="J86" s="9">
        <f t="shared" si="33"/>
        <v>5100</v>
      </c>
      <c r="K86" s="9">
        <f t="shared" si="34"/>
        <v>4857.1428571428569</v>
      </c>
      <c r="L86" s="25">
        <v>0</v>
      </c>
      <c r="M86" s="25">
        <f t="shared" ref="M86" si="36">J86+L86</f>
        <v>5100</v>
      </c>
      <c r="N86" s="25">
        <f t="shared" si="32"/>
        <v>4857.1428571428569</v>
      </c>
      <c r="O86" s="25"/>
      <c r="P86" s="38">
        <f t="shared" ref="P86" si="37">M86+O86</f>
        <v>5100</v>
      </c>
      <c r="Q86" s="25">
        <f t="shared" si="35"/>
        <v>4857.1428571428569</v>
      </c>
    </row>
    <row r="87" spans="1:17" x14ac:dyDescent="0.25">
      <c r="A87" s="43"/>
      <c r="B87" s="10" t="s">
        <v>142</v>
      </c>
      <c r="C87" s="10" t="s">
        <v>143</v>
      </c>
      <c r="D87" s="10"/>
      <c r="E87" s="11" t="s">
        <v>109</v>
      </c>
      <c r="F87" s="11" t="s">
        <v>108</v>
      </c>
      <c r="G87" s="9">
        <v>1020000</v>
      </c>
      <c r="H87" s="9">
        <v>850000</v>
      </c>
      <c r="I87" s="9">
        <v>-69953</v>
      </c>
      <c r="J87" s="9">
        <f t="shared" si="33"/>
        <v>950047</v>
      </c>
      <c r="K87" s="9">
        <f t="shared" si="34"/>
        <v>780047</v>
      </c>
      <c r="L87" s="25">
        <v>-500000</v>
      </c>
      <c r="M87" s="25">
        <f>J87+L87</f>
        <v>450047</v>
      </c>
      <c r="N87" s="25">
        <f>K87+(L87)</f>
        <v>280047</v>
      </c>
      <c r="O87" s="38">
        <f>-180000-58752</f>
        <v>-238752</v>
      </c>
      <c r="P87" s="38">
        <f>M87+O87</f>
        <v>211295</v>
      </c>
      <c r="Q87" s="25">
        <f>N87+O87</f>
        <v>41295</v>
      </c>
    </row>
    <row r="88" spans="1:17" x14ac:dyDescent="0.25">
      <c r="A88" s="43" t="s">
        <v>85</v>
      </c>
      <c r="B88" s="10" t="s">
        <v>86</v>
      </c>
      <c r="C88" s="10" t="s">
        <v>87</v>
      </c>
      <c r="D88" s="10"/>
      <c r="E88" s="11" t="s">
        <v>109</v>
      </c>
      <c r="F88" s="11" t="s">
        <v>108</v>
      </c>
      <c r="G88" s="9">
        <v>43000</v>
      </c>
      <c r="H88" s="9">
        <v>40952.380952380954</v>
      </c>
      <c r="I88" s="9">
        <v>-10000</v>
      </c>
      <c r="J88" s="9">
        <f t="shared" si="33"/>
        <v>33000</v>
      </c>
      <c r="K88" s="9">
        <f t="shared" si="34"/>
        <v>30952.380952380954</v>
      </c>
      <c r="L88" s="25">
        <v>0</v>
      </c>
      <c r="M88" s="25">
        <f>J88+L88</f>
        <v>33000</v>
      </c>
      <c r="N88" s="25">
        <f t="shared" ref="N88:N89" si="38">K88+(L88)</f>
        <v>30952.380952380954</v>
      </c>
      <c r="O88" s="25"/>
      <c r="P88" s="38">
        <f t="shared" ref="P88:P95" si="39">M88+O88</f>
        <v>33000</v>
      </c>
      <c r="Q88" s="25">
        <f>N88+O88</f>
        <v>30952.380952380954</v>
      </c>
    </row>
    <row r="89" spans="1:17" ht="36.75" x14ac:dyDescent="0.25">
      <c r="A89" s="43"/>
      <c r="B89" s="10" t="s">
        <v>86</v>
      </c>
      <c r="C89" s="10" t="s">
        <v>87</v>
      </c>
      <c r="D89" s="10" t="s">
        <v>152</v>
      </c>
      <c r="E89" s="11" t="s">
        <v>150</v>
      </c>
      <c r="F89" s="11" t="s">
        <v>108</v>
      </c>
      <c r="G89" s="9">
        <v>11576</v>
      </c>
      <c r="H89" s="9">
        <v>11576</v>
      </c>
      <c r="I89" s="9"/>
      <c r="J89" s="9">
        <f t="shared" si="33"/>
        <v>11576</v>
      </c>
      <c r="K89" s="9">
        <f t="shared" si="34"/>
        <v>11576</v>
      </c>
      <c r="L89" s="25">
        <v>0</v>
      </c>
      <c r="M89" s="25">
        <f>J89+L89</f>
        <v>11576</v>
      </c>
      <c r="N89" s="25">
        <f t="shared" si="38"/>
        <v>11576</v>
      </c>
      <c r="O89" s="25"/>
      <c r="P89" s="38">
        <f t="shared" si="39"/>
        <v>11576</v>
      </c>
      <c r="Q89" s="25">
        <f t="shared" si="35"/>
        <v>11576</v>
      </c>
    </row>
    <row r="90" spans="1:17" x14ac:dyDescent="0.25">
      <c r="A90" s="43"/>
      <c r="B90" s="10" t="s">
        <v>144</v>
      </c>
      <c r="C90" s="10" t="s">
        <v>145</v>
      </c>
      <c r="D90" s="10"/>
      <c r="E90" s="11" t="s">
        <v>109</v>
      </c>
      <c r="F90" s="11" t="s">
        <v>108</v>
      </c>
      <c r="G90" s="9">
        <v>120000</v>
      </c>
      <c r="H90" s="9">
        <v>100000</v>
      </c>
      <c r="I90" s="9"/>
      <c r="J90" s="9">
        <f t="shared" si="33"/>
        <v>120000</v>
      </c>
      <c r="K90" s="9">
        <f t="shared" si="34"/>
        <v>100000</v>
      </c>
      <c r="L90" s="25">
        <v>500000</v>
      </c>
      <c r="M90" s="25">
        <f>J90+L90</f>
        <v>620000</v>
      </c>
      <c r="N90" s="25">
        <f>K90+L90</f>
        <v>600000</v>
      </c>
      <c r="O90" s="25"/>
      <c r="P90" s="38">
        <f t="shared" si="39"/>
        <v>620000</v>
      </c>
      <c r="Q90" s="25">
        <f t="shared" si="35"/>
        <v>600000</v>
      </c>
    </row>
    <row r="91" spans="1:17" x14ac:dyDescent="0.25">
      <c r="A91" s="43"/>
      <c r="B91" s="10" t="s">
        <v>88</v>
      </c>
      <c r="C91" s="10" t="s">
        <v>131</v>
      </c>
      <c r="D91" s="10"/>
      <c r="E91" s="11">
        <v>20</v>
      </c>
      <c r="F91" s="11">
        <v>450</v>
      </c>
      <c r="G91" s="9">
        <v>837000</v>
      </c>
      <c r="H91" s="9">
        <v>837000</v>
      </c>
      <c r="I91" s="9"/>
      <c r="J91" s="9">
        <f t="shared" si="33"/>
        <v>837000</v>
      </c>
      <c r="K91" s="9">
        <f t="shared" si="34"/>
        <v>837000</v>
      </c>
      <c r="L91" s="25">
        <v>0</v>
      </c>
      <c r="M91" s="25">
        <f>J91+L91</f>
        <v>837000</v>
      </c>
      <c r="N91" s="25">
        <f t="shared" ref="N91:N95" si="40">K91+L91</f>
        <v>837000</v>
      </c>
      <c r="O91" s="25"/>
      <c r="P91" s="38">
        <f t="shared" si="39"/>
        <v>837000</v>
      </c>
      <c r="Q91" s="25">
        <f t="shared" si="35"/>
        <v>837000</v>
      </c>
    </row>
    <row r="92" spans="1:17" x14ac:dyDescent="0.25">
      <c r="A92" s="43"/>
      <c r="B92" s="10" t="s">
        <v>89</v>
      </c>
      <c r="C92" s="10" t="s">
        <v>90</v>
      </c>
      <c r="D92" s="10"/>
      <c r="E92" s="11" t="s">
        <v>91</v>
      </c>
      <c r="F92" s="11">
        <v>45</v>
      </c>
      <c r="G92" s="9">
        <v>4182000</v>
      </c>
      <c r="H92" s="9">
        <v>4182000</v>
      </c>
      <c r="I92" s="9">
        <v>-142331</v>
      </c>
      <c r="J92" s="9">
        <f t="shared" si="33"/>
        <v>4039669</v>
      </c>
      <c r="K92" s="9">
        <f t="shared" si="34"/>
        <v>4039669</v>
      </c>
      <c r="L92" s="25">
        <v>0</v>
      </c>
      <c r="M92" s="25">
        <f t="shared" ref="M92:M94" si="41">J92+L92</f>
        <v>4039669</v>
      </c>
      <c r="N92" s="25">
        <f t="shared" si="40"/>
        <v>4039669</v>
      </c>
      <c r="O92" s="38">
        <v>-35000</v>
      </c>
      <c r="P92" s="38">
        <f t="shared" si="39"/>
        <v>4004669</v>
      </c>
      <c r="Q92" s="25">
        <f t="shared" si="35"/>
        <v>4004669</v>
      </c>
    </row>
    <row r="93" spans="1:17" x14ac:dyDescent="0.25">
      <c r="A93" s="28" t="s">
        <v>92</v>
      </c>
      <c r="B93" s="10" t="s">
        <v>93</v>
      </c>
      <c r="C93" s="10" t="s">
        <v>94</v>
      </c>
      <c r="D93" s="10"/>
      <c r="E93" s="11" t="s">
        <v>109</v>
      </c>
      <c r="F93" s="11" t="s">
        <v>108</v>
      </c>
      <c r="G93" s="9">
        <v>47403</v>
      </c>
      <c r="H93" s="9">
        <v>45145.714285714283</v>
      </c>
      <c r="I93" s="9">
        <v>-7455</v>
      </c>
      <c r="J93" s="9">
        <f t="shared" si="33"/>
        <v>39948</v>
      </c>
      <c r="K93" s="9">
        <f t="shared" si="34"/>
        <v>37690.714285714283</v>
      </c>
      <c r="L93" s="25">
        <v>10750</v>
      </c>
      <c r="M93" s="25">
        <f t="shared" si="41"/>
        <v>50698</v>
      </c>
      <c r="N93" s="25">
        <f t="shared" si="40"/>
        <v>48440.714285714283</v>
      </c>
      <c r="O93" s="25"/>
      <c r="P93" s="38">
        <f t="shared" si="39"/>
        <v>50698</v>
      </c>
      <c r="Q93" s="25">
        <f t="shared" si="35"/>
        <v>48440.714285714283</v>
      </c>
    </row>
    <row r="94" spans="1:17" x14ac:dyDescent="0.25">
      <c r="A94" s="43" t="s">
        <v>95</v>
      </c>
      <c r="B94" s="10" t="s">
        <v>96</v>
      </c>
      <c r="C94" s="10" t="s">
        <v>128</v>
      </c>
      <c r="D94" s="10"/>
      <c r="E94" s="11" t="s">
        <v>32</v>
      </c>
      <c r="F94" s="11">
        <v>45</v>
      </c>
      <c r="G94" s="9">
        <v>4400</v>
      </c>
      <c r="H94" s="9">
        <v>4400</v>
      </c>
      <c r="I94" s="9"/>
      <c r="J94" s="9">
        <f t="shared" si="33"/>
        <v>4400</v>
      </c>
      <c r="K94" s="9">
        <f t="shared" si="34"/>
        <v>4400</v>
      </c>
      <c r="L94" s="25">
        <v>-189</v>
      </c>
      <c r="M94" s="25">
        <f t="shared" si="41"/>
        <v>4211</v>
      </c>
      <c r="N94" s="25">
        <f t="shared" si="40"/>
        <v>4211</v>
      </c>
      <c r="O94" s="25"/>
      <c r="P94" s="38">
        <f t="shared" si="39"/>
        <v>4211</v>
      </c>
      <c r="Q94" s="25">
        <f t="shared" si="35"/>
        <v>4211</v>
      </c>
    </row>
    <row r="95" spans="1:17" x14ac:dyDescent="0.25">
      <c r="A95" s="43"/>
      <c r="B95" s="10" t="s">
        <v>146</v>
      </c>
      <c r="C95" s="10" t="s">
        <v>147</v>
      </c>
      <c r="D95" s="10"/>
      <c r="E95" s="11" t="s">
        <v>109</v>
      </c>
      <c r="F95" s="11" t="s">
        <v>108</v>
      </c>
      <c r="G95" s="9">
        <v>6500</v>
      </c>
      <c r="H95" s="9">
        <v>6190.4761904761899</v>
      </c>
      <c r="I95" s="9"/>
      <c r="J95" s="9">
        <f t="shared" si="33"/>
        <v>6500</v>
      </c>
      <c r="K95" s="9">
        <f t="shared" si="34"/>
        <v>6190.4761904761899</v>
      </c>
      <c r="L95" s="25">
        <v>0</v>
      </c>
      <c r="M95" s="25">
        <f>J95+L95</f>
        <v>6500</v>
      </c>
      <c r="N95" s="25">
        <f t="shared" si="40"/>
        <v>6190.4761904761899</v>
      </c>
      <c r="O95" s="25"/>
      <c r="P95" s="38">
        <f t="shared" si="39"/>
        <v>6500</v>
      </c>
      <c r="Q95" s="25">
        <f t="shared" si="35"/>
        <v>6190.4761904761899</v>
      </c>
    </row>
    <row r="96" spans="1:17" x14ac:dyDescent="0.25">
      <c r="A96" s="13"/>
      <c r="B96" s="13"/>
      <c r="C96" s="13"/>
      <c r="D96" s="13"/>
      <c r="E96" s="14"/>
      <c r="F96" s="14"/>
      <c r="G96" s="23"/>
      <c r="H96" s="24"/>
      <c r="I96" s="24"/>
      <c r="J96" s="24"/>
      <c r="K96" s="24"/>
      <c r="N96" s="33"/>
      <c r="O96" s="31"/>
    </row>
    <row r="97" spans="1:15" x14ac:dyDescent="0.25">
      <c r="A97" s="13"/>
      <c r="B97" s="13"/>
      <c r="C97" s="13"/>
      <c r="D97" s="13"/>
      <c r="E97" s="14"/>
      <c r="F97" s="14"/>
      <c r="G97" s="23"/>
      <c r="H97" s="24"/>
      <c r="I97" s="24"/>
      <c r="J97" s="24"/>
      <c r="K97" s="24"/>
      <c r="N97" s="33"/>
      <c r="O97" s="31"/>
    </row>
    <row r="98" spans="1:15" x14ac:dyDescent="0.25">
      <c r="G98" s="3"/>
      <c r="H98" s="27"/>
      <c r="J98" s="3"/>
      <c r="K98" s="3"/>
      <c r="L98" s="34"/>
      <c r="M98" s="35"/>
    </row>
    <row r="99" spans="1:15" x14ac:dyDescent="0.25">
      <c r="L99" s="36"/>
      <c r="M99" s="34"/>
    </row>
    <row r="100" spans="1:15" x14ac:dyDescent="0.25">
      <c r="L100" s="36"/>
      <c r="M100" s="34"/>
    </row>
    <row r="101" spans="1:15" x14ac:dyDescent="0.25">
      <c r="L101" s="36"/>
      <c r="M101" s="34"/>
    </row>
    <row r="102" spans="1:15" x14ac:dyDescent="0.25">
      <c r="L102" s="34"/>
    </row>
    <row r="103" spans="1:15" x14ac:dyDescent="0.25">
      <c r="L103" s="34"/>
      <c r="M103" s="34"/>
      <c r="N103" s="32"/>
    </row>
    <row r="104" spans="1:15" x14ac:dyDescent="0.25">
      <c r="L104" s="34"/>
      <c r="M104" s="34"/>
    </row>
  </sheetData>
  <mergeCells count="17">
    <mergeCell ref="A86:A87"/>
    <mergeCell ref="A94:A95"/>
    <mergeCell ref="A67:A73"/>
    <mergeCell ref="A74:A75"/>
    <mergeCell ref="A88:A92"/>
    <mergeCell ref="A5:A10"/>
    <mergeCell ref="A11:A12"/>
    <mergeCell ref="A13:A22"/>
    <mergeCell ref="A38:A41"/>
    <mergeCell ref="A26:A29"/>
    <mergeCell ref="A23:A25"/>
    <mergeCell ref="A45:A51"/>
    <mergeCell ref="A59:A63"/>
    <mergeCell ref="A64:A66"/>
    <mergeCell ref="A80:A85"/>
    <mergeCell ref="A33:A37"/>
    <mergeCell ref="A57:A58"/>
  </mergeCells>
  <pageMargins left="0.7" right="0.7" top="0.75" bottom="0.75" header="0.3" footer="0.3"/>
  <pageSetup paperSize="9" scale="66" fitToHeight="0" orientation="landscape" r:id="rId1"/>
  <customProperties>
    <customPr name="EpmWorksheetKeyString_GUID" r:id="rId2"/>
  </customProperties>
  <ignoredErrors>
    <ignoredError sqref="P84 P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 Pihlamägi</dc:creator>
  <cp:lastModifiedBy>Helena Rentik</cp:lastModifiedBy>
  <cp:lastPrinted>2021-10-19T13:10:27Z</cp:lastPrinted>
  <dcterms:created xsi:type="dcterms:W3CDTF">2019-01-09T09:17:24Z</dcterms:created>
  <dcterms:modified xsi:type="dcterms:W3CDTF">2022-01-26T13:09:48Z</dcterms:modified>
</cp:coreProperties>
</file>